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dvino dokumentai\Kiti docs\XLS\Dynamic quarterly charts blogpost workshop\"/>
    </mc:Choice>
  </mc:AlternateContent>
  <bookViews>
    <workbookView xWindow="0" yWindow="0" windowWidth="20490" windowHeight="7905"/>
  </bookViews>
  <sheets>
    <sheet name="Quarterly" sheetId="5" r:id="rId1"/>
    <sheet name="SFG1T" sheetId="1" r:id="rId2"/>
    <sheet name="TAL1T" sheetId="3" r:id="rId3"/>
    <sheet name="TKM1T" sheetId="4" r:id="rId4"/>
    <sheet name="TVEAT" sheetId="6" r:id="rId5"/>
  </sheets>
  <definedNames>
    <definedName name="DateLabels">OFFSET(Quarterly!$H$36,0,0,Quarterly!$L$30,1)</definedName>
    <definedName name="QuarterlyData">OFFSET(Quarterly!$I$36,0,0,Quarterly!$L$30,1)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5" l="1"/>
  <c r="G36" i="5" l="1"/>
  <c r="D34" i="3" l="1"/>
  <c r="C34" i="3"/>
  <c r="B34" i="3"/>
  <c r="L96" i="5" l="1"/>
  <c r="L76" i="5"/>
  <c r="L56" i="5"/>
  <c r="L36" i="5"/>
  <c r="C11" i="5"/>
  <c r="B9" i="5"/>
  <c r="B35" i="5"/>
  <c r="B43" i="5"/>
  <c r="B31" i="5"/>
  <c r="C4" i="5"/>
  <c r="B17" i="5"/>
  <c r="B54" i="5"/>
  <c r="D69" i="5"/>
  <c r="B41" i="5"/>
  <c r="C65" i="5"/>
  <c r="D22" i="5"/>
  <c r="D50" i="5"/>
  <c r="D9" i="5"/>
  <c r="C78" i="5"/>
  <c r="D72" i="5"/>
  <c r="C18" i="5"/>
  <c r="B68" i="5"/>
  <c r="D66" i="5"/>
  <c r="B40" i="5"/>
  <c r="D6" i="5"/>
  <c r="C8" i="5"/>
  <c r="B70" i="5"/>
  <c r="C19" i="5"/>
  <c r="C58" i="5"/>
  <c r="B61" i="5"/>
  <c r="B53" i="5"/>
  <c r="B71" i="5"/>
  <c r="B33" i="5"/>
  <c r="C27" i="5"/>
  <c r="C76" i="5"/>
  <c r="C24" i="5"/>
  <c r="B60" i="5"/>
  <c r="D78" i="5"/>
  <c r="C52" i="5"/>
  <c r="D24" i="5"/>
  <c r="B21" i="5"/>
  <c r="B38" i="5"/>
  <c r="B32" i="5"/>
  <c r="C15" i="5"/>
  <c r="C62" i="5"/>
  <c r="B30" i="5"/>
  <c r="C60" i="5"/>
  <c r="C43" i="5"/>
  <c r="D56" i="5"/>
  <c r="C13" i="5"/>
  <c r="C57" i="5"/>
  <c r="B78" i="5"/>
  <c r="B74" i="5"/>
  <c r="D8" i="5"/>
  <c r="B10" i="5"/>
  <c r="C75" i="5"/>
  <c r="B46" i="5"/>
  <c r="B37" i="5"/>
  <c r="D31" i="5"/>
  <c r="C55" i="5"/>
  <c r="B39" i="5"/>
  <c r="D23" i="5"/>
  <c r="C10" i="5"/>
  <c r="B51" i="5"/>
  <c r="C69" i="5"/>
  <c r="D37" i="5"/>
  <c r="D42" i="5"/>
  <c r="D32" i="5"/>
  <c r="D71" i="5"/>
  <c r="C48" i="5"/>
  <c r="B57" i="5"/>
  <c r="C20" i="5"/>
  <c r="B20" i="5"/>
  <c r="C46" i="5"/>
  <c r="B18" i="5"/>
  <c r="D59" i="5"/>
  <c r="D21" i="5"/>
  <c r="C68" i="5"/>
  <c r="C12" i="5"/>
  <c r="D63" i="5"/>
  <c r="C66" i="5"/>
  <c r="D7" i="5"/>
  <c r="B44" i="5"/>
  <c r="D20" i="5"/>
  <c r="C63" i="5"/>
  <c r="B13" i="5"/>
  <c r="C16" i="5"/>
  <c r="D44" i="5"/>
  <c r="B73" i="5"/>
  <c r="B59" i="5"/>
  <c r="B8" i="5"/>
  <c r="B49" i="5"/>
  <c r="B76" i="5"/>
  <c r="B36" i="5"/>
  <c r="B26" i="5"/>
  <c r="C33" i="5"/>
  <c r="B67" i="5"/>
  <c r="D70" i="5"/>
  <c r="B62" i="5"/>
  <c r="C25" i="5"/>
  <c r="C32" i="5"/>
  <c r="B7" i="5"/>
  <c r="B69" i="5"/>
  <c r="C30" i="5"/>
  <c r="C50" i="5"/>
  <c r="D25" i="5"/>
  <c r="D16" i="5"/>
  <c r="D14" i="5"/>
  <c r="D51" i="5"/>
  <c r="B65" i="5"/>
  <c r="C35" i="5"/>
  <c r="B42" i="5"/>
  <c r="C70" i="5"/>
  <c r="D12" i="5"/>
  <c r="D60" i="5"/>
  <c r="B5" i="5"/>
  <c r="B27" i="5"/>
  <c r="D49" i="5"/>
  <c r="C28" i="5"/>
  <c r="D13" i="5"/>
  <c r="C7" i="5"/>
  <c r="B45" i="5"/>
  <c r="B47" i="5"/>
  <c r="D27" i="5"/>
  <c r="C72" i="5"/>
  <c r="B23" i="5"/>
  <c r="B14" i="5"/>
  <c r="D30" i="5"/>
  <c r="C74" i="5"/>
  <c r="B19" i="5"/>
  <c r="C53" i="5"/>
  <c r="B25" i="5"/>
  <c r="D54" i="5"/>
  <c r="B63" i="5"/>
  <c r="C36" i="5"/>
  <c r="C23" i="5"/>
  <c r="D5" i="5"/>
  <c r="B28" i="5"/>
  <c r="D67" i="5"/>
  <c r="D40" i="5"/>
  <c r="C5" i="5"/>
  <c r="C47" i="5"/>
  <c r="B72" i="5"/>
  <c r="B16" i="5"/>
  <c r="B12" i="5"/>
  <c r="D77" i="5"/>
  <c r="C41" i="5"/>
  <c r="B55" i="5"/>
  <c r="D45" i="5"/>
  <c r="C64" i="5"/>
  <c r="C34" i="5"/>
  <c r="D10" i="5"/>
  <c r="C22" i="5"/>
  <c r="D35" i="5"/>
  <c r="C71" i="5"/>
  <c r="B66" i="5"/>
  <c r="D26" i="5"/>
  <c r="C67" i="5"/>
  <c r="D41" i="5"/>
  <c r="B11" i="5"/>
  <c r="C9" i="5"/>
  <c r="D74" i="5"/>
  <c r="D19" i="5"/>
  <c r="B29" i="5"/>
  <c r="B6" i="5"/>
  <c r="D58" i="5"/>
  <c r="C45" i="5"/>
  <c r="D47" i="5"/>
  <c r="C39" i="5"/>
  <c r="D46" i="5"/>
  <c r="B58" i="5"/>
  <c r="D18" i="5"/>
  <c r="D57" i="5"/>
  <c r="D29" i="5"/>
  <c r="B50" i="5"/>
  <c r="C38" i="5"/>
  <c r="C44" i="5"/>
  <c r="D34" i="5"/>
  <c r="D64" i="5"/>
  <c r="C54" i="5"/>
  <c r="C42" i="5"/>
  <c r="B75" i="5"/>
  <c r="C49" i="5"/>
  <c r="C51" i="5"/>
  <c r="D68" i="5"/>
  <c r="D39" i="5"/>
  <c r="C56" i="5"/>
  <c r="C31" i="5"/>
  <c r="D55" i="5"/>
  <c r="D11" i="5"/>
  <c r="B56" i="5"/>
  <c r="C6" i="5"/>
  <c r="B64" i="5"/>
  <c r="C17" i="5"/>
  <c r="D4" i="5"/>
  <c r="B15" i="5"/>
  <c r="D75" i="5"/>
  <c r="D76" i="5"/>
  <c r="B34" i="5"/>
  <c r="C73" i="5"/>
  <c r="D52" i="5"/>
  <c r="B22" i="5"/>
  <c r="D65" i="5"/>
  <c r="B48" i="5"/>
  <c r="D73" i="5"/>
  <c r="C29" i="5"/>
  <c r="C37" i="5"/>
  <c r="D48" i="5"/>
  <c r="D17" i="5"/>
  <c r="C21" i="5"/>
  <c r="B52" i="5"/>
  <c r="D36" i="5"/>
  <c r="B24" i="5"/>
  <c r="C26" i="5"/>
  <c r="D28" i="5"/>
  <c r="D43" i="5"/>
  <c r="C61" i="5"/>
  <c r="D61" i="5"/>
  <c r="D62" i="5"/>
  <c r="D38" i="5"/>
  <c r="B4" i="5"/>
  <c r="C40" i="5"/>
  <c r="D15" i="5"/>
  <c r="D33" i="5"/>
  <c r="B77" i="5"/>
  <c r="C14" i="5"/>
  <c r="D53" i="5"/>
  <c r="C59" i="5"/>
  <c r="C77" i="5"/>
  <c r="R7" i="5" l="1"/>
  <c r="R8" i="5" s="1"/>
  <c r="Q7" i="5"/>
  <c r="Q8" i="5" s="1"/>
  <c r="P7" i="5"/>
  <c r="P8" i="5" s="1"/>
  <c r="O7" i="5"/>
  <c r="O8" i="5" s="1"/>
  <c r="N7" i="5"/>
  <c r="N8" i="5" s="1"/>
  <c r="M7" i="5"/>
  <c r="M8" i="5" s="1"/>
  <c r="L7" i="5"/>
  <c r="L8" i="5" s="1"/>
  <c r="K7" i="5"/>
  <c r="K8" i="5" s="1"/>
  <c r="J7" i="5"/>
  <c r="J8" i="5" s="1"/>
  <c r="I7" i="5"/>
  <c r="I8" i="5" s="1"/>
  <c r="H7" i="5"/>
  <c r="H8" i="5" s="1"/>
  <c r="G7" i="5"/>
  <c r="I34" i="5" s="1"/>
  <c r="F10" i="5"/>
  <c r="F11" i="5" l="1"/>
  <c r="L97" i="5"/>
  <c r="L77" i="5"/>
  <c r="L57" i="5"/>
  <c r="L37" i="5"/>
  <c r="G8" i="5"/>
  <c r="D4" i="3"/>
  <c r="D8" i="3"/>
  <c r="D12" i="3"/>
  <c r="D8" i="6"/>
  <c r="D4" i="6"/>
  <c r="D2" i="6"/>
  <c r="D12" i="6"/>
  <c r="D6" i="6"/>
  <c r="D10" i="6"/>
  <c r="D18" i="6"/>
  <c r="D14" i="6"/>
  <c r="D20" i="6"/>
  <c r="D16" i="6"/>
  <c r="A1" i="5"/>
  <c r="C3" i="5"/>
  <c r="B3" i="5"/>
  <c r="D3" i="5"/>
  <c r="F12" i="5" l="1"/>
  <c r="H12" i="5" s="1"/>
  <c r="L98" i="5"/>
  <c r="L78" i="5"/>
  <c r="L58" i="5"/>
  <c r="L38" i="5"/>
  <c r="H10" i="5"/>
  <c r="I10" i="5"/>
  <c r="G12" i="5"/>
  <c r="H9" i="5"/>
  <c r="G10" i="5"/>
  <c r="I9" i="5"/>
  <c r="H11" i="5"/>
  <c r="G9" i="5"/>
  <c r="I11" i="5"/>
  <c r="G11" i="5"/>
  <c r="I12" i="5" l="1"/>
  <c r="L12" i="5" s="1"/>
  <c r="F13" i="5"/>
  <c r="L99" i="5"/>
  <c r="L79" i="5"/>
  <c r="L39" i="5"/>
  <c r="L59" i="5"/>
  <c r="J10" i="5"/>
  <c r="M10" i="5" s="1"/>
  <c r="P10" i="5" s="1"/>
  <c r="J11" i="5"/>
  <c r="M11" i="5" s="1"/>
  <c r="P11" i="5" s="1"/>
  <c r="J12" i="5"/>
  <c r="M12" i="5" s="1"/>
  <c r="P12" i="5" s="1"/>
  <c r="J9" i="5"/>
  <c r="M9" i="5" s="1"/>
  <c r="P9" i="5" s="1"/>
  <c r="L11" i="5"/>
  <c r="L10" i="5"/>
  <c r="K11" i="5"/>
  <c r="K12" i="5"/>
  <c r="N12" i="5" s="1"/>
  <c r="Q12" i="5" s="1"/>
  <c r="K10" i="5"/>
  <c r="L9" i="5"/>
  <c r="K9" i="5"/>
  <c r="F14" i="5" l="1"/>
  <c r="L100" i="5"/>
  <c r="L80" i="5"/>
  <c r="L60" i="5"/>
  <c r="L40" i="5"/>
  <c r="G13" i="5"/>
  <c r="H13" i="5"/>
  <c r="K13" i="5" s="1"/>
  <c r="N13" i="5" s="1"/>
  <c r="I13" i="5"/>
  <c r="L13" i="5" s="1"/>
  <c r="O13" i="5" s="1"/>
  <c r="R13" i="5" s="1"/>
  <c r="N10" i="5"/>
  <c r="O10" i="5"/>
  <c r="R10" i="5" s="1"/>
  <c r="N9" i="5"/>
  <c r="Q9" i="5" s="1"/>
  <c r="O12" i="5"/>
  <c r="R12" i="5" s="1"/>
  <c r="O11" i="5"/>
  <c r="R11" i="5" s="1"/>
  <c r="O9" i="5"/>
  <c r="R9" i="5" s="1"/>
  <c r="N11" i="5"/>
  <c r="Q11" i="5" s="1"/>
  <c r="S11" i="5" l="1"/>
  <c r="J13" i="5"/>
  <c r="M13" i="5" s="1"/>
  <c r="P13" i="5" s="1"/>
  <c r="S12" i="5"/>
  <c r="S9" i="5"/>
  <c r="T9" i="5" s="1"/>
  <c r="F15" i="5"/>
  <c r="L101" i="5"/>
  <c r="L81" i="5"/>
  <c r="L61" i="5"/>
  <c r="L41" i="5"/>
  <c r="H14" i="5"/>
  <c r="K14" i="5" s="1"/>
  <c r="N14" i="5" s="1"/>
  <c r="Q14" i="5" s="1"/>
  <c r="G14" i="5"/>
  <c r="I14" i="5"/>
  <c r="L14" i="5" s="1"/>
  <c r="O14" i="5" s="1"/>
  <c r="R14" i="5" s="1"/>
  <c r="Q10" i="5"/>
  <c r="S10" i="5" s="1"/>
  <c r="Q13" i="5"/>
  <c r="S13" i="5" l="1"/>
  <c r="T13" i="5" s="1"/>
  <c r="J14" i="5"/>
  <c r="M14" i="5" s="1"/>
  <c r="P14" i="5" s="1"/>
  <c r="F16" i="5"/>
  <c r="L102" i="5"/>
  <c r="L82" i="5"/>
  <c r="L62" i="5"/>
  <c r="L42" i="5"/>
  <c r="I15" i="5"/>
  <c r="L15" i="5" s="1"/>
  <c r="O15" i="5" s="1"/>
  <c r="R15" i="5" s="1"/>
  <c r="H15" i="5"/>
  <c r="K15" i="5" s="1"/>
  <c r="N15" i="5" s="1"/>
  <c r="Q15" i="5" s="1"/>
  <c r="G15" i="5"/>
  <c r="T10" i="5"/>
  <c r="AD9" i="5"/>
  <c r="T12" i="5"/>
  <c r="T11" i="5"/>
  <c r="AD10" i="5"/>
  <c r="K4" i="5" l="1"/>
  <c r="H36" i="5" s="1"/>
  <c r="J15" i="5"/>
  <c r="M15" i="5" s="1"/>
  <c r="P15" i="5" s="1"/>
  <c r="S14" i="5"/>
  <c r="T14" i="5" s="1"/>
  <c r="F17" i="5"/>
  <c r="L103" i="5"/>
  <c r="L83" i="5"/>
  <c r="L43" i="5"/>
  <c r="L63" i="5"/>
  <c r="I16" i="5"/>
  <c r="L16" i="5" s="1"/>
  <c r="O16" i="5" s="1"/>
  <c r="R16" i="5" s="1"/>
  <c r="G16" i="5"/>
  <c r="H16" i="5"/>
  <c r="K16" i="5" s="1"/>
  <c r="N16" i="5" s="1"/>
  <c r="Q16" i="5" s="1"/>
  <c r="I36" i="5" l="1"/>
  <c r="S15" i="5"/>
  <c r="T15" i="5" s="1"/>
  <c r="J16" i="5"/>
  <c r="M16" i="5" s="1"/>
  <c r="P16" i="5" s="1"/>
  <c r="F18" i="5"/>
  <c r="L104" i="5"/>
  <c r="L84" i="5"/>
  <c r="L64" i="5"/>
  <c r="L44" i="5"/>
  <c r="H17" i="5"/>
  <c r="K17" i="5" s="1"/>
  <c r="N17" i="5" s="1"/>
  <c r="Q17" i="5" s="1"/>
  <c r="I17" i="5"/>
  <c r="L17" i="5" s="1"/>
  <c r="O17" i="5" s="1"/>
  <c r="R17" i="5" s="1"/>
  <c r="G17" i="5"/>
  <c r="S16" i="5" l="1"/>
  <c r="J17" i="5"/>
  <c r="M17" i="5" s="1"/>
  <c r="P17" i="5" s="1"/>
  <c r="F19" i="5"/>
  <c r="L105" i="5"/>
  <c r="L85" i="5"/>
  <c r="L65" i="5"/>
  <c r="L45" i="5"/>
  <c r="R18" i="5"/>
  <c r="Q18" i="5"/>
  <c r="K18" i="5"/>
  <c r="J18" i="5"/>
  <c r="O18" i="5"/>
  <c r="L18" i="5"/>
  <c r="P18" i="5"/>
  <c r="M18" i="5"/>
  <c r="N18" i="5"/>
  <c r="H18" i="5"/>
  <c r="I18" i="5"/>
  <c r="G18" i="5"/>
  <c r="S18" i="5" l="1"/>
  <c r="S17" i="5"/>
  <c r="T17" i="5" s="1"/>
  <c r="T16" i="5"/>
  <c r="F20" i="5"/>
  <c r="L106" i="5"/>
  <c r="L86" i="5"/>
  <c r="L66" i="5"/>
  <c r="L46" i="5"/>
  <c r="R19" i="5"/>
  <c r="Q19" i="5"/>
  <c r="N19" i="5"/>
  <c r="O19" i="5"/>
  <c r="L19" i="5"/>
  <c r="J19" i="5"/>
  <c r="P19" i="5"/>
  <c r="M19" i="5"/>
  <c r="K19" i="5"/>
  <c r="H19" i="5"/>
  <c r="G19" i="5"/>
  <c r="I19" i="5"/>
  <c r="S19" i="5" l="1"/>
  <c r="T18" i="5"/>
  <c r="F21" i="5"/>
  <c r="L107" i="5"/>
  <c r="L87" i="5"/>
  <c r="L67" i="5"/>
  <c r="L47" i="5"/>
  <c r="P20" i="5"/>
  <c r="N20" i="5"/>
  <c r="M20" i="5"/>
  <c r="R20" i="5"/>
  <c r="K20" i="5"/>
  <c r="J20" i="5"/>
  <c r="Q20" i="5"/>
  <c r="O20" i="5"/>
  <c r="L20" i="5"/>
  <c r="I20" i="5"/>
  <c r="G20" i="5"/>
  <c r="H20" i="5"/>
  <c r="S20" i="5" l="1"/>
  <c r="T20" i="5" s="1"/>
  <c r="T19" i="5"/>
  <c r="F22" i="5"/>
  <c r="L108" i="5"/>
  <c r="L88" i="5"/>
  <c r="L68" i="5"/>
  <c r="L48" i="5"/>
  <c r="L21" i="5"/>
  <c r="K21" i="5"/>
  <c r="P21" i="5"/>
  <c r="R21" i="5"/>
  <c r="M21" i="5"/>
  <c r="Q21" i="5"/>
  <c r="N21" i="5"/>
  <c r="O21" i="5"/>
  <c r="J21" i="5"/>
  <c r="H21" i="5"/>
  <c r="G21" i="5"/>
  <c r="I21" i="5"/>
  <c r="S21" i="5" l="1"/>
  <c r="F23" i="5"/>
  <c r="L109" i="5"/>
  <c r="L89" i="5"/>
  <c r="L69" i="5"/>
  <c r="L49" i="5"/>
  <c r="Q22" i="5"/>
  <c r="N22" i="5"/>
  <c r="L22" i="5"/>
  <c r="R22" i="5"/>
  <c r="P22" i="5"/>
  <c r="M22" i="5"/>
  <c r="K22" i="5"/>
  <c r="J22" i="5"/>
  <c r="O22" i="5"/>
  <c r="I22" i="5"/>
  <c r="G22" i="5"/>
  <c r="H22" i="5"/>
  <c r="S22" i="5" l="1"/>
  <c r="T22" i="5" s="1"/>
  <c r="F24" i="5"/>
  <c r="L110" i="5"/>
  <c r="L90" i="5"/>
  <c r="L70" i="5"/>
  <c r="L50" i="5"/>
  <c r="N23" i="5"/>
  <c r="O23" i="5"/>
  <c r="J23" i="5"/>
  <c r="Q23" i="5"/>
  <c r="K23" i="5"/>
  <c r="R23" i="5"/>
  <c r="L23" i="5"/>
  <c r="P23" i="5"/>
  <c r="M23" i="5"/>
  <c r="H23" i="5"/>
  <c r="G23" i="5"/>
  <c r="I23" i="5"/>
  <c r="T21" i="5"/>
  <c r="S23" i="5" l="1"/>
  <c r="F25" i="5"/>
  <c r="L111" i="5"/>
  <c r="L91" i="5"/>
  <c r="L71" i="5"/>
  <c r="L51" i="5"/>
  <c r="P24" i="5"/>
  <c r="O24" i="5"/>
  <c r="M24" i="5"/>
  <c r="Q24" i="5"/>
  <c r="N24" i="5"/>
  <c r="R24" i="5"/>
  <c r="K24" i="5"/>
  <c r="L24" i="5"/>
  <c r="J24" i="5"/>
  <c r="H24" i="5"/>
  <c r="G24" i="5"/>
  <c r="I24" i="5"/>
  <c r="S24" i="5" l="1"/>
  <c r="T24" i="5" s="1"/>
  <c r="T23" i="5"/>
  <c r="F26" i="5"/>
  <c r="L112" i="5"/>
  <c r="L92" i="5"/>
  <c r="L72" i="5"/>
  <c r="L52" i="5"/>
  <c r="L25" i="5"/>
  <c r="P25" i="5"/>
  <c r="N25" i="5"/>
  <c r="O25" i="5"/>
  <c r="M25" i="5"/>
  <c r="J25" i="5"/>
  <c r="K25" i="5"/>
  <c r="R25" i="5"/>
  <c r="Q25" i="5"/>
  <c r="I25" i="5"/>
  <c r="H25" i="5"/>
  <c r="G25" i="5"/>
  <c r="S25" i="5" l="1"/>
  <c r="T25" i="5" s="1"/>
  <c r="F27" i="5"/>
  <c r="L113" i="5"/>
  <c r="L93" i="5"/>
  <c r="L73" i="5"/>
  <c r="L53" i="5"/>
  <c r="R26" i="5"/>
  <c r="Q26" i="5"/>
  <c r="K26" i="5"/>
  <c r="J26" i="5"/>
  <c r="O26" i="5"/>
  <c r="L26" i="5"/>
  <c r="P26" i="5"/>
  <c r="M26" i="5"/>
  <c r="N26" i="5"/>
  <c r="I26" i="5"/>
  <c r="G26" i="5"/>
  <c r="H26" i="5"/>
  <c r="S26" i="5" l="1"/>
  <c r="T26" i="5" s="1"/>
  <c r="L114" i="5"/>
  <c r="L94" i="5"/>
  <c r="L74" i="5"/>
  <c r="L54" i="5"/>
  <c r="N27" i="5"/>
  <c r="R27" i="5"/>
  <c r="Q27" i="5"/>
  <c r="J27" i="5"/>
  <c r="O27" i="5"/>
  <c r="L27" i="5"/>
  <c r="P27" i="5"/>
  <c r="M27" i="5"/>
  <c r="K27" i="5"/>
  <c r="I27" i="5"/>
  <c r="H27" i="5"/>
  <c r="G27" i="5"/>
  <c r="S27" i="5" l="1"/>
  <c r="T27" i="5" s="1"/>
  <c r="L4" i="5" s="1"/>
  <c r="K30" i="5" l="1"/>
  <c r="F37" i="5" s="1"/>
  <c r="G37" i="5" l="1"/>
  <c r="H37" i="5" s="1"/>
  <c r="F38" i="5"/>
  <c r="L30" i="5"/>
  <c r="I37" i="5" l="1"/>
  <c r="F39" i="5"/>
  <c r="G38" i="5"/>
  <c r="H38" i="5" s="1"/>
  <c r="I38" i="5" s="1"/>
  <c r="G39" i="5" l="1"/>
  <c r="H39" i="5" s="1"/>
  <c r="I39" i="5" s="1"/>
  <c r="F40" i="5"/>
  <c r="F41" i="5" l="1"/>
  <c r="G40" i="5"/>
  <c r="H40" i="5" s="1"/>
  <c r="I40" i="5" l="1"/>
  <c r="G41" i="5"/>
  <c r="H41" i="5" s="1"/>
  <c r="I41" i="5" s="1"/>
  <c r="F42" i="5"/>
  <c r="F43" i="5" l="1"/>
  <c r="G42" i="5"/>
  <c r="H42" i="5" s="1"/>
  <c r="I42" i="5" s="1"/>
  <c r="G43" i="5" l="1"/>
  <c r="H43" i="5" s="1"/>
  <c r="I43" i="5" s="1"/>
  <c r="F44" i="5"/>
  <c r="F45" i="5" l="1"/>
  <c r="G44" i="5"/>
  <c r="H44" i="5" s="1"/>
  <c r="I44" i="5" s="1"/>
  <c r="G45" i="5" l="1"/>
  <c r="H45" i="5" s="1"/>
  <c r="I45" i="5" s="1"/>
  <c r="F46" i="5"/>
  <c r="F47" i="5" l="1"/>
  <c r="G46" i="5"/>
  <c r="H46" i="5" s="1"/>
  <c r="I46" i="5" s="1"/>
  <c r="G47" i="5" l="1"/>
  <c r="H47" i="5" s="1"/>
  <c r="I47" i="5" s="1"/>
  <c r="F48" i="5"/>
  <c r="F49" i="5" l="1"/>
  <c r="G48" i="5"/>
  <c r="H48" i="5" s="1"/>
  <c r="I48" i="5" s="1"/>
  <c r="F50" i="5" l="1"/>
  <c r="G49" i="5"/>
  <c r="H49" i="5" s="1"/>
  <c r="I49" i="5" s="1"/>
  <c r="F51" i="5" l="1"/>
  <c r="G50" i="5"/>
  <c r="H50" i="5" s="1"/>
  <c r="I50" i="5" s="1"/>
  <c r="F52" i="5" l="1"/>
  <c r="G51" i="5"/>
  <c r="H51" i="5" s="1"/>
  <c r="I51" i="5" s="1"/>
  <c r="F53" i="5" l="1"/>
  <c r="G52" i="5"/>
  <c r="H52" i="5" s="1"/>
  <c r="I52" i="5" s="1"/>
  <c r="F54" i="5" l="1"/>
  <c r="G53" i="5"/>
  <c r="H53" i="5" s="1"/>
  <c r="I53" i="5" s="1"/>
  <c r="F55" i="5" l="1"/>
  <c r="G54" i="5"/>
  <c r="H54" i="5" s="1"/>
  <c r="I54" i="5" s="1"/>
  <c r="F56" i="5" l="1"/>
  <c r="G55" i="5"/>
  <c r="H55" i="5" s="1"/>
  <c r="I55" i="5" s="1"/>
  <c r="F57" i="5" l="1"/>
  <c r="G56" i="5"/>
  <c r="H56" i="5" s="1"/>
  <c r="I56" i="5" s="1"/>
  <c r="F58" i="5" l="1"/>
  <c r="G57" i="5"/>
  <c r="H57" i="5" s="1"/>
  <c r="I57" i="5" s="1"/>
  <c r="F59" i="5" l="1"/>
  <c r="G58" i="5"/>
  <c r="H58" i="5" s="1"/>
  <c r="I58" i="5" s="1"/>
  <c r="F60" i="5" l="1"/>
  <c r="G59" i="5"/>
  <c r="H59" i="5" s="1"/>
  <c r="I59" i="5" s="1"/>
  <c r="F61" i="5" l="1"/>
  <c r="G60" i="5"/>
  <c r="H60" i="5" s="1"/>
  <c r="I60" i="5" s="1"/>
  <c r="F62" i="5" l="1"/>
  <c r="G61" i="5"/>
  <c r="H61" i="5" s="1"/>
  <c r="I61" i="5" s="1"/>
  <c r="F63" i="5" l="1"/>
  <c r="G62" i="5"/>
  <c r="H62" i="5" s="1"/>
  <c r="I62" i="5" s="1"/>
  <c r="F64" i="5" l="1"/>
  <c r="G63" i="5"/>
  <c r="H63" i="5" s="1"/>
  <c r="I63" i="5" s="1"/>
  <c r="F65" i="5" l="1"/>
  <c r="G64" i="5"/>
  <c r="H64" i="5" s="1"/>
  <c r="I64" i="5" s="1"/>
  <c r="F66" i="5" l="1"/>
  <c r="G65" i="5"/>
  <c r="H65" i="5" s="1"/>
  <c r="I65" i="5" s="1"/>
  <c r="F67" i="5" l="1"/>
  <c r="G66" i="5"/>
  <c r="H66" i="5" s="1"/>
  <c r="I66" i="5" s="1"/>
  <c r="F68" i="5" l="1"/>
  <c r="G67" i="5"/>
  <c r="H67" i="5" s="1"/>
  <c r="I67" i="5" s="1"/>
  <c r="F69" i="5" l="1"/>
  <c r="G68" i="5"/>
  <c r="H68" i="5" s="1"/>
  <c r="I68" i="5" s="1"/>
  <c r="F70" i="5" l="1"/>
  <c r="G69" i="5"/>
  <c r="H69" i="5" s="1"/>
  <c r="I69" i="5" s="1"/>
  <c r="F71" i="5" l="1"/>
  <c r="G70" i="5"/>
  <c r="H70" i="5" s="1"/>
  <c r="I70" i="5" s="1"/>
  <c r="F72" i="5" l="1"/>
  <c r="G71" i="5"/>
  <c r="H71" i="5" s="1"/>
  <c r="I71" i="5" s="1"/>
  <c r="F73" i="5" l="1"/>
  <c r="G72" i="5"/>
  <c r="H72" i="5" s="1"/>
  <c r="I72" i="5" s="1"/>
  <c r="F74" i="5" l="1"/>
  <c r="G73" i="5"/>
  <c r="H73" i="5" s="1"/>
  <c r="I73" i="5" s="1"/>
  <c r="F75" i="5" l="1"/>
  <c r="G74" i="5"/>
  <c r="H74" i="5" s="1"/>
  <c r="I74" i="5" s="1"/>
  <c r="F76" i="5" l="1"/>
  <c r="G75" i="5"/>
  <c r="H75" i="5" s="1"/>
  <c r="I75" i="5" s="1"/>
  <c r="F77" i="5" l="1"/>
  <c r="G76" i="5"/>
  <c r="H76" i="5" s="1"/>
  <c r="I76" i="5" s="1"/>
  <c r="F78" i="5" l="1"/>
  <c r="G77" i="5"/>
  <c r="H77" i="5" s="1"/>
  <c r="I77" i="5" s="1"/>
  <c r="F79" i="5" l="1"/>
  <c r="G78" i="5"/>
  <c r="H78" i="5" s="1"/>
  <c r="I78" i="5" s="1"/>
  <c r="F80" i="5" l="1"/>
  <c r="G79" i="5"/>
  <c r="H79" i="5" s="1"/>
  <c r="I79" i="5" s="1"/>
  <c r="F81" i="5" l="1"/>
  <c r="G80" i="5"/>
  <c r="H80" i="5" s="1"/>
  <c r="I80" i="5" s="1"/>
  <c r="F82" i="5" l="1"/>
  <c r="G81" i="5"/>
  <c r="H81" i="5" s="1"/>
  <c r="I81" i="5" s="1"/>
  <c r="F83" i="5" l="1"/>
  <c r="G82" i="5"/>
  <c r="H82" i="5" s="1"/>
  <c r="I82" i="5" s="1"/>
  <c r="F84" i="5" l="1"/>
  <c r="G83" i="5"/>
  <c r="H83" i="5" s="1"/>
  <c r="I83" i="5" s="1"/>
  <c r="F85" i="5" l="1"/>
  <c r="G84" i="5"/>
  <c r="H84" i="5" s="1"/>
  <c r="I84" i="5" s="1"/>
  <c r="F86" i="5" l="1"/>
  <c r="G85" i="5"/>
  <c r="H85" i="5" s="1"/>
  <c r="I85" i="5" s="1"/>
  <c r="F87" i="5" l="1"/>
  <c r="G86" i="5"/>
  <c r="H86" i="5" s="1"/>
  <c r="I86" i="5" s="1"/>
  <c r="F88" i="5" l="1"/>
  <c r="G87" i="5"/>
  <c r="H87" i="5" s="1"/>
  <c r="I87" i="5" s="1"/>
  <c r="F89" i="5" l="1"/>
  <c r="G88" i="5"/>
  <c r="H88" i="5" s="1"/>
  <c r="I88" i="5" s="1"/>
  <c r="F90" i="5" l="1"/>
  <c r="G89" i="5"/>
  <c r="H89" i="5" s="1"/>
  <c r="I89" i="5" s="1"/>
  <c r="F91" i="5" l="1"/>
  <c r="G90" i="5"/>
  <c r="H90" i="5" s="1"/>
  <c r="I90" i="5" s="1"/>
  <c r="F92" i="5" l="1"/>
  <c r="G91" i="5"/>
  <c r="H91" i="5" s="1"/>
  <c r="I91" i="5" s="1"/>
  <c r="F93" i="5" l="1"/>
  <c r="G92" i="5"/>
  <c r="H92" i="5" s="1"/>
  <c r="I92" i="5" s="1"/>
  <c r="F94" i="5" l="1"/>
  <c r="G93" i="5"/>
  <c r="H93" i="5" s="1"/>
  <c r="I93" i="5" s="1"/>
  <c r="F95" i="5" l="1"/>
  <c r="G94" i="5"/>
  <c r="H94" i="5" s="1"/>
  <c r="I94" i="5" s="1"/>
  <c r="F96" i="5" l="1"/>
  <c r="G95" i="5"/>
  <c r="H95" i="5" s="1"/>
  <c r="I95" i="5" s="1"/>
  <c r="F97" i="5" l="1"/>
  <c r="G96" i="5"/>
  <c r="H96" i="5" s="1"/>
  <c r="I96" i="5" s="1"/>
  <c r="F98" i="5" l="1"/>
  <c r="G97" i="5"/>
  <c r="H97" i="5" s="1"/>
  <c r="I97" i="5" s="1"/>
  <c r="F99" i="5" l="1"/>
  <c r="G98" i="5"/>
  <c r="H98" i="5" s="1"/>
  <c r="I98" i="5" s="1"/>
  <c r="F100" i="5" l="1"/>
  <c r="G99" i="5"/>
  <c r="H99" i="5" s="1"/>
  <c r="I99" i="5" s="1"/>
  <c r="F101" i="5" l="1"/>
  <c r="G100" i="5"/>
  <c r="H100" i="5" s="1"/>
  <c r="I100" i="5" s="1"/>
  <c r="F102" i="5" l="1"/>
  <c r="G101" i="5"/>
  <c r="H101" i="5" s="1"/>
  <c r="I101" i="5" s="1"/>
  <c r="F103" i="5" l="1"/>
  <c r="G102" i="5"/>
  <c r="H102" i="5" s="1"/>
  <c r="I102" i="5" s="1"/>
  <c r="F104" i="5" l="1"/>
  <c r="G103" i="5"/>
  <c r="H103" i="5" s="1"/>
  <c r="I103" i="5" s="1"/>
  <c r="F105" i="5" l="1"/>
  <c r="G104" i="5"/>
  <c r="H104" i="5" s="1"/>
  <c r="I104" i="5" s="1"/>
  <c r="F106" i="5" l="1"/>
  <c r="G105" i="5"/>
  <c r="H105" i="5" s="1"/>
  <c r="I105" i="5" s="1"/>
  <c r="F107" i="5" l="1"/>
  <c r="G106" i="5"/>
  <c r="H106" i="5" s="1"/>
  <c r="I106" i="5" s="1"/>
  <c r="F108" i="5" l="1"/>
  <c r="G107" i="5"/>
  <c r="H107" i="5" s="1"/>
  <c r="I107" i="5" s="1"/>
  <c r="F109" i="5" l="1"/>
  <c r="G108" i="5"/>
  <c r="H108" i="5" s="1"/>
  <c r="I108" i="5" s="1"/>
  <c r="F110" i="5" l="1"/>
  <c r="G109" i="5"/>
  <c r="H109" i="5" s="1"/>
  <c r="I109" i="5" s="1"/>
  <c r="F111" i="5" l="1"/>
  <c r="G110" i="5"/>
  <c r="H110" i="5" s="1"/>
  <c r="I110" i="5" s="1"/>
  <c r="F112" i="5" l="1"/>
  <c r="G111" i="5"/>
  <c r="H111" i="5" s="1"/>
  <c r="I111" i="5" s="1"/>
  <c r="F113" i="5" l="1"/>
  <c r="G112" i="5"/>
  <c r="H112" i="5" s="1"/>
  <c r="I112" i="5" s="1"/>
  <c r="F114" i="5" l="1"/>
  <c r="G113" i="5"/>
  <c r="H113" i="5" s="1"/>
  <c r="I113" i="5" s="1"/>
  <c r="F115" i="5" l="1"/>
  <c r="G114" i="5"/>
  <c r="H114" i="5" s="1"/>
  <c r="I114" i="5" s="1"/>
  <c r="F116" i="5" l="1"/>
  <c r="G115" i="5"/>
  <c r="H115" i="5" s="1"/>
  <c r="I115" i="5" s="1"/>
  <c r="F117" i="5" l="1"/>
  <c r="G116" i="5"/>
  <c r="H116" i="5" s="1"/>
  <c r="I116" i="5" s="1"/>
  <c r="F118" i="5" l="1"/>
  <c r="G117" i="5"/>
  <c r="H117" i="5" s="1"/>
  <c r="I117" i="5" s="1"/>
  <c r="F119" i="5" l="1"/>
  <c r="G118" i="5"/>
  <c r="H118" i="5" s="1"/>
  <c r="I118" i="5" s="1"/>
  <c r="F120" i="5" l="1"/>
  <c r="G119" i="5"/>
  <c r="H119" i="5" s="1"/>
  <c r="I119" i="5" s="1"/>
  <c r="F121" i="5" l="1"/>
  <c r="G120" i="5"/>
  <c r="H120" i="5" s="1"/>
  <c r="I120" i="5" s="1"/>
  <c r="F122" i="5" l="1"/>
  <c r="G121" i="5"/>
  <c r="H121" i="5" s="1"/>
  <c r="I121" i="5" s="1"/>
  <c r="F123" i="5" l="1"/>
  <c r="G122" i="5"/>
  <c r="H122" i="5" s="1"/>
  <c r="I122" i="5" s="1"/>
  <c r="F124" i="5" l="1"/>
  <c r="G123" i="5"/>
  <c r="H123" i="5" s="1"/>
  <c r="I123" i="5" s="1"/>
  <c r="F125" i="5" l="1"/>
  <c r="G124" i="5"/>
  <c r="H124" i="5" s="1"/>
  <c r="I124" i="5" s="1"/>
  <c r="F126" i="5" l="1"/>
  <c r="G125" i="5"/>
  <c r="H125" i="5" s="1"/>
  <c r="I125" i="5" s="1"/>
  <c r="F127" i="5" l="1"/>
  <c r="G126" i="5"/>
  <c r="H126" i="5" s="1"/>
  <c r="I126" i="5" s="1"/>
  <c r="F128" i="5" l="1"/>
  <c r="G127" i="5"/>
  <c r="H127" i="5" s="1"/>
  <c r="I127" i="5" s="1"/>
  <c r="F129" i="5" l="1"/>
  <c r="G128" i="5"/>
  <c r="H128" i="5" s="1"/>
  <c r="I128" i="5" s="1"/>
  <c r="F130" i="5" l="1"/>
  <c r="G129" i="5"/>
  <c r="H129" i="5" s="1"/>
  <c r="I129" i="5" s="1"/>
  <c r="F131" i="5" l="1"/>
  <c r="G130" i="5"/>
  <c r="H130" i="5" s="1"/>
  <c r="I130" i="5" s="1"/>
  <c r="F132" i="5" l="1"/>
  <c r="G131" i="5"/>
  <c r="H131" i="5" s="1"/>
  <c r="I131" i="5" s="1"/>
  <c r="F133" i="5" l="1"/>
  <c r="G132" i="5"/>
  <c r="H132" i="5" s="1"/>
  <c r="I132" i="5" s="1"/>
  <c r="F134" i="5" l="1"/>
  <c r="G133" i="5"/>
  <c r="H133" i="5" s="1"/>
  <c r="I133" i="5" s="1"/>
  <c r="F135" i="5" l="1"/>
  <c r="G134" i="5"/>
  <c r="H134" i="5" s="1"/>
  <c r="I134" i="5" s="1"/>
  <c r="G135" i="5" l="1"/>
  <c r="H135" i="5" s="1"/>
  <c r="I135" i="5" l="1"/>
</calcChain>
</file>

<file path=xl/sharedStrings.xml><?xml version="1.0" encoding="utf-8"?>
<sst xmlns="http://schemas.openxmlformats.org/spreadsheetml/2006/main" count="400" uniqueCount="99">
  <si>
    <t>Net profit</t>
  </si>
  <si>
    <t>EBITDA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</si>
  <si>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</si>
  <si>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</si>
  <si>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</si>
  <si>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</si>
  <si>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</si>
  <si>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</si>
  <si>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</si>
  <si>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</si>
  <si>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</si>
  <si>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</si>
  <si>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</si>
  <si>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</si>
  <si>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</si>
  <si>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</si>
  <si>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</si>
  <si>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</si>
  <si>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</si>
  <si>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</si>
  <si>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</si>
  <si>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</si>
  <si>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</si>
  <si>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</si>
  <si>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</si>
  <si>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</si>
  <si>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</si>
  <si>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</si>
  <si>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</si>
  <si>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</si>
  <si>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</si>
  <si>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</si>
  <si>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</si>
  <si>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</si>
  <si>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</si>
  <si>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</si>
  <si>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</si>
  <si>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</si>
  <si>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</si>
  <si>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</si>
  <si>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</si>
  <si>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</si>
  <si>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</si>
  <si>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</si>
  <si>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</si>
  <si>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</si>
  <si>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</si>
  <si>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</si>
  <si>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</si>
  <si>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</si>
  <si>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</si>
  <si>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</si>
  <si>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</si>
  <si>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</si>
  <si>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</si>
  <si>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</si>
  <si>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</si>
  <si>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</si>
  <si>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</si>
  <si>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</si>
  <si>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</si>
  <si>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</si>
  <si>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</si>
  <si>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</si>
  <si>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</si>
  <si>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</si>
  <si>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</si>
  <si>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</si>
  <si>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</si>
  <si>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</si>
  <si>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</si>
  <si>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</si>
  <si>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</si>
  <si>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</si>
  <si>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2030 Q1</t>
  </si>
  <si>
    <t>2030 Q2</t>
  </si>
  <si>
    <t>2030 Q3</t>
  </si>
  <si>
    <t>2030 Q4</t>
  </si>
  <si>
    <t>Revenue</t>
  </si>
  <si>
    <t>Select a company</t>
  </si>
  <si>
    <t>Q1</t>
  </si>
  <si>
    <t>Q2</t>
  </si>
  <si>
    <t>Q3</t>
  </si>
  <si>
    <t>Q4</t>
  </si>
  <si>
    <t>Chart title</t>
  </si>
  <si>
    <t>Select Period</t>
  </si>
  <si>
    <t>Valid revenues</t>
  </si>
  <si>
    <t>End Year</t>
  </si>
  <si>
    <t>Start Year</t>
  </si>
  <si>
    <t>Select Start Yr</t>
  </si>
  <si>
    <t>Select End Yr</t>
  </si>
  <si>
    <t>Years Plotted</t>
  </si>
  <si>
    <t>Chart Rows</t>
  </si>
  <si>
    <t>Yr Counter</t>
  </si>
  <si>
    <t>NA Counter</t>
  </si>
  <si>
    <t>Select Manually</t>
  </si>
  <si>
    <t>Date Labels</t>
  </si>
  <si>
    <t>Select Property</t>
  </si>
  <si>
    <t>TVEAT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</si>
</sst>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L_t_-;\-* #,##0\ _L_t_-;_-* &quot;-&quot;??\ _L_t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2" borderId="0" xfId="0" applyFill="1"/>
    <xf numFmtId="164" fontId="0" fillId="2" borderId="0" xfId="1" applyNumberFormat="1" applyFont="1" applyFill="1"/>
    <xf numFmtId="0" fontId="0" fillId="3" borderId="0" xfId="0" applyFill="1"/>
    <xf numFmtId="164" fontId="0" fillId="3" borderId="0" xfId="1" applyNumberFormat="1" applyFont="1" applyFill="1"/>
    <xf numFmtId="0" fontId="0" fillId="4" borderId="0" xfId="0" applyFill="1"/>
    <xf numFmtId="164" fontId="0" fillId="4" borderId="0" xfId="1" applyNumberFormat="1" applyFont="1" applyFill="1"/>
    <xf numFmtId="0" fontId="0" fillId="5" borderId="0" xfId="0" applyFill="1"/>
    <xf numFmtId="164" fontId="0" fillId="5" borderId="0" xfId="1" applyNumberFormat="1" applyFont="1" applyFill="1"/>
    <xf numFmtId="0" fontId="0" fillId="0" borderId="0" xfId="0" applyFont="1"/>
    <xf numFmtId="0" fontId="0" fillId="6" borderId="0" xfId="0" applyFill="1"/>
    <xf numFmtId="0" fontId="0" fillId="7" borderId="0" xfId="0" applyFill="1"/>
    <xf numFmtId="164" fontId="0" fillId="6" borderId="0" xfId="1" applyNumberFormat="1" applyFont="1" applyFill="1"/>
    <xf numFmtId="164" fontId="0" fillId="7" borderId="0" xfId="1" applyNumberFormat="1" applyFont="1" applyFill="1"/>
    <xf numFmtId="164" fontId="3" fillId="7" borderId="0" xfId="1" applyNumberFormat="1" applyFont="1" applyFill="1"/>
    <xf numFmtId="0" fontId="2" fillId="2" borderId="0" xfId="0" applyFont="1" applyFill="1"/>
    <xf numFmtId="0" fontId="0" fillId="8" borderId="0" xfId="0" applyFill="1"/>
    <xf numFmtId="164" fontId="0" fillId="8" borderId="0" xfId="1" applyNumberFormat="1" applyFont="1" applyFill="1"/>
    <xf numFmtId="164" fontId="3" fillId="8" borderId="0" xfId="1" applyNumberFormat="1" applyFont="1" applyFill="1"/>
    <xf numFmtId="0" fontId="0" fillId="0" borderId="0" xfId="0" applyFill="1"/>
    <xf numFmtId="165" fontId="0" fillId="0" borderId="0" xfId="1" applyNumberFormat="1" applyFont="1"/>
    <xf numFmtId="0" fontId="3" fillId="0" borderId="0" xfId="0" applyFont="1"/>
    <xf numFmtId="0" fontId="3" fillId="0" borderId="0" xfId="0" applyFont="1" applyFill="1"/>
    <xf numFmtId="165" fontId="3" fillId="0" borderId="0" xfId="1" applyNumberFormat="1" applyFont="1"/>
    <xf numFmtId="0" fontId="4" fillId="0" borderId="0" xfId="0" applyFont="1"/>
  </cellXfs>
  <cellStyles count="2">
    <cellStyle name="Comma" xfId="1" builtinId="3"/>
    <cellStyle name="Normal" xfId="0" builtinId="0"/>
  </cellStyles>
  <dxfs count="1">
    <dxf>
      <font>
        <color theme="0" tint="-4.9989318521683403E-2"/>
      </font>
      <fill>
        <patternFill patternType="solid">
          <fgColor auto="1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Quarterly!$I$34</c:f>
          <c:strCache>
            <c:ptCount val="1"/>
            <c:pt idx="0">
              <c:v>TVEAT Revenue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6.3057370890805833E-2"/>
          <c:y val="0.1037931086008009"/>
          <c:w val="0.92830263804337998"/>
          <c:h val="0.76292620777914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Quarterly!$I$34</c:f>
              <c:strCache>
                <c:ptCount val="1"/>
                <c:pt idx="0">
                  <c:v>TVEAT Revenue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[0]!DateLabels</c:f>
              <c:strCache>
                <c:ptCount val="27"/>
                <c:pt idx="0">
                  <c:v>2015 Q1</c:v>
                </c:pt>
                <c:pt idx="1">
                  <c:v>2016 Q1</c:v>
                </c:pt>
                <c:pt idx="2">
                  <c:v>2017 Q1</c:v>
                </c:pt>
                <c:pt idx="3">
                  <c:v>2018 Q1</c:v>
                </c:pt>
                <c:pt idx="4">
                  <c:v>2019 Q1</c:v>
                </c:pt>
                <c:pt idx="5">
                  <c:v>2020 Q1</c:v>
                </c:pt>
                <c:pt idx="7">
                  <c:v>2015 Q2</c:v>
                </c:pt>
                <c:pt idx="8">
                  <c:v>2016 Q2</c:v>
                </c:pt>
                <c:pt idx="9">
                  <c:v>2017 Q2</c:v>
                </c:pt>
                <c:pt idx="10">
                  <c:v>2018 Q2</c:v>
                </c:pt>
                <c:pt idx="11">
                  <c:v>2019 Q2</c:v>
                </c:pt>
                <c:pt idx="12">
                  <c:v>2020 Q2</c:v>
                </c:pt>
                <c:pt idx="14">
                  <c:v>2015 Q3</c:v>
                </c:pt>
                <c:pt idx="15">
                  <c:v>2016 Q3</c:v>
                </c:pt>
                <c:pt idx="16">
                  <c:v>2017 Q3</c:v>
                </c:pt>
                <c:pt idx="17">
                  <c:v>2018 Q3</c:v>
                </c:pt>
                <c:pt idx="18">
                  <c:v>2019 Q3</c:v>
                </c:pt>
                <c:pt idx="19">
                  <c:v>2020 Q3</c:v>
                </c:pt>
                <c:pt idx="21">
                  <c:v>2015 Q4</c:v>
                </c:pt>
                <c:pt idx="22">
                  <c:v>2016 Q4</c:v>
                </c:pt>
                <c:pt idx="23">
                  <c:v>2017 Q4</c:v>
                </c:pt>
                <c:pt idx="24">
                  <c:v>2018 Q4</c:v>
                </c:pt>
                <c:pt idx="25">
                  <c:v>2019 Q4</c:v>
                </c:pt>
                <c:pt idx="26">
                  <c:v>2020 Q4</c:v>
                </c:pt>
              </c:strCache>
            </c:strRef>
          </c:cat>
          <c:val>
            <c:numRef>
              <c:f>[0]!QuarterlyData</c:f>
              <c:numCache>
                <c:formatCode>_-* #,##0\ _€_-;\-* #,##0\ _€_-;_-* "-"??\ _€_-;_-@_-</c:formatCode>
                <c:ptCount val="27"/>
                <c:pt idx="0">
                  <c:v>13568</c:v>
                </c:pt>
                <c:pt idx="1">
                  <c:v>14369</c:v>
                </c:pt>
                <c:pt idx="2">
                  <c:v>13781</c:v>
                </c:pt>
                <c:pt idx="3">
                  <c:v>14077</c:v>
                </c:pt>
                <c:pt idx="4">
                  <c:v>14664</c:v>
                </c:pt>
                <c:pt idx="5">
                  <c:v>13180</c:v>
                </c:pt>
                <c:pt idx="6">
                  <c:v>#N/A</c:v>
                </c:pt>
                <c:pt idx="7">
                  <c:v>13743</c:v>
                </c:pt>
                <c:pt idx="8">
                  <c:v>14497</c:v>
                </c:pt>
                <c:pt idx="9">
                  <c:v>14728</c:v>
                </c:pt>
                <c:pt idx="10">
                  <c:v>15979</c:v>
                </c:pt>
                <c:pt idx="11">
                  <c:v>16149</c:v>
                </c:pt>
                <c:pt idx="12">
                  <c:v>12089</c:v>
                </c:pt>
                <c:pt idx="13">
                  <c:v>#N/A</c:v>
                </c:pt>
                <c:pt idx="14">
                  <c:v>14083</c:v>
                </c:pt>
                <c:pt idx="15">
                  <c:v>15597</c:v>
                </c:pt>
                <c:pt idx="16">
                  <c:v>15332</c:v>
                </c:pt>
                <c:pt idx="17">
                  <c:v>16494</c:v>
                </c:pt>
                <c:pt idx="18">
                  <c:v>16488</c:v>
                </c:pt>
                <c:pt idx="19">
                  <c:v>13276</c:v>
                </c:pt>
                <c:pt idx="20">
                  <c:v>#N/A</c:v>
                </c:pt>
                <c:pt idx="21">
                  <c:v>14534</c:v>
                </c:pt>
                <c:pt idx="22">
                  <c:v>14519</c:v>
                </c:pt>
                <c:pt idx="23">
                  <c:v>15974</c:v>
                </c:pt>
                <c:pt idx="24">
                  <c:v>16230</c:v>
                </c:pt>
                <c:pt idx="25">
                  <c:v>16122</c:v>
                </c:pt>
                <c:pt idx="26">
                  <c:v>13172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697857328"/>
        <c:axId val="697856768"/>
      </c:barChart>
      <c:catAx>
        <c:axId val="69785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97856768"/>
        <c:crosses val="autoZero"/>
        <c:auto val="1"/>
        <c:lblAlgn val="ctr"/>
        <c:lblOffset val="100"/>
        <c:noMultiLvlLbl val="0"/>
      </c:catAx>
      <c:valAx>
        <c:axId val="697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9785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28</xdr:row>
      <xdr:rowOff>42334</xdr:rowOff>
    </xdr:from>
    <xdr:to>
      <xdr:col>15</xdr:col>
      <xdr:colOff>867834</xdr:colOff>
      <xdr:row>52</xdr:row>
      <xdr:rowOff>21166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topLeftCell="B1" zoomScale="90" zoomScaleNormal="90" workbookViewId="0">
      <pane ySplit="4" topLeftCell="A27" activePane="bottomLeft" state="frozen"/>
      <selection pane="bottomLeft" activeCell="F2" sqref="F2"/>
    </sheetView>
  </sheetViews>
  <sheetFormatPr defaultRowHeight="15" x14ac:dyDescent="0.25"/>
  <cols>
    <col min="1" max="1" width="10.140625" customWidth="1"/>
    <col min="2" max="2" width="11.42578125" bestFit="1" customWidth="1"/>
    <col min="3" max="3" width="11.5703125" customWidth="1"/>
    <col min="4" max="4" width="12.28515625" customWidth="1"/>
    <col min="6" max="6" width="12.5703125" customWidth="1"/>
    <col min="7" max="7" width="11.7109375" bestFit="1" customWidth="1"/>
    <col min="8" max="18" width="13.28515625" customWidth="1"/>
  </cols>
  <sheetData>
    <row r="1" spans="1:30" x14ac:dyDescent="0.25">
      <c r="A1" t="str">
        <f>"Sourced data from: " &amp;$F$2 &amp; " sheet"</f>
        <v>Sourced data from: TVEAT sheet</v>
      </c>
      <c r="F1" s="1" t="s">
        <v>79</v>
      </c>
      <c r="H1" s="25" t="s">
        <v>97</v>
      </c>
      <c r="I1" s="22"/>
      <c r="J1" s="22"/>
    </row>
    <row r="2" spans="1:30" x14ac:dyDescent="0.25">
      <c r="B2" s="1" t="s">
        <v>78</v>
      </c>
      <c r="C2" s="1" t="s">
        <v>0</v>
      </c>
      <c r="D2" s="1" t="s">
        <v>1</v>
      </c>
      <c r="F2" t="s">
        <v>98</v>
      </c>
      <c r="G2" s="10"/>
      <c r="H2" s="22" t="s">
        <v>78</v>
      </c>
      <c r="I2" s="22"/>
      <c r="J2" s="22"/>
    </row>
    <row r="3" spans="1:30" x14ac:dyDescent="0.25">
      <c r="A3" s="2" t="s">
        <v>2</v>
      </c>
      <c r="B3" s="3" t="e">
        <f t="shared" ref="B3:D22" ca="1" si="0">INDEX(INDIRECT($F$2&amp;"!$A$1:$D$200"),MATCH($A3,INDIRECT($F$2&amp;"!$A:$A"),0),MATCH(B$2,INDIRECT($F$2&amp;"!$1:$1"),0))</f>
        <v>#N/A</v>
      </c>
      <c r="C3" s="3" t="e">
        <f t="shared" ca="1" si="0"/>
        <v>#N/A</v>
      </c>
      <c r="D3" s="3" t="e">
        <f t="shared" ca="1" si="0"/>
        <v>#N/A</v>
      </c>
      <c r="F3" s="1" t="s">
        <v>85</v>
      </c>
      <c r="H3" s="16" t="s">
        <v>89</v>
      </c>
      <c r="I3" s="16" t="s">
        <v>90</v>
      </c>
      <c r="K3" s="1" t="s">
        <v>88</v>
      </c>
      <c r="L3" s="1" t="s">
        <v>87</v>
      </c>
    </row>
    <row r="4" spans="1:30" x14ac:dyDescent="0.25">
      <c r="A4" s="4" t="s">
        <v>3</v>
      </c>
      <c r="B4" s="5" t="e">
        <f t="shared" ca="1" si="0"/>
        <v>#N/A</v>
      </c>
      <c r="C4" s="5" t="e">
        <f t="shared" ca="1" si="0"/>
        <v>#N/A</v>
      </c>
      <c r="D4" s="5" t="e">
        <f t="shared" ca="1" si="0"/>
        <v>#N/A</v>
      </c>
      <c r="F4" t="s">
        <v>95</v>
      </c>
      <c r="H4" s="2">
        <v>2015</v>
      </c>
      <c r="I4" s="2">
        <v>2020</v>
      </c>
      <c r="K4">
        <f>IF($F$4="All Available",INDEX($F$9:$F$27,MATCH(1,$T$9:$T$27,0)),H4)</f>
        <v>2015</v>
      </c>
      <c r="L4">
        <f>IF($F$4="All Available",INDEX($F$9:$F$27,MATCH(MAX($T$9:$T$27),$T$9:$T$27,0)),I4)</f>
        <v>2020</v>
      </c>
    </row>
    <row r="5" spans="1:30" x14ac:dyDescent="0.25">
      <c r="A5" s="6" t="s">
        <v>4</v>
      </c>
      <c r="B5" s="7" t="e">
        <f t="shared" ca="1" si="0"/>
        <v>#N/A</v>
      </c>
      <c r="C5" s="7" t="e">
        <f t="shared" ca="1" si="0"/>
        <v>#N/A</v>
      </c>
      <c r="D5" s="7" t="e">
        <f t="shared" ca="1" si="0"/>
        <v>#N/A</v>
      </c>
    </row>
    <row r="6" spans="1:30" x14ac:dyDescent="0.25">
      <c r="A6" s="8" t="s">
        <v>5</v>
      </c>
      <c r="B6" s="9" t="e">
        <f t="shared" ca="1" si="0"/>
        <v>#N/A</v>
      </c>
      <c r="C6" s="9" t="e">
        <f t="shared" ca="1" si="0"/>
        <v>#N/A</v>
      </c>
      <c r="D6" s="9" t="e">
        <f t="shared" ca="1" si="0"/>
        <v>#N/A</v>
      </c>
      <c r="F6" s="16"/>
      <c r="G6" s="2" t="s">
        <v>80</v>
      </c>
      <c r="H6" s="2" t="s">
        <v>80</v>
      </c>
      <c r="I6" s="2" t="s">
        <v>80</v>
      </c>
      <c r="J6" s="4" t="s">
        <v>81</v>
      </c>
      <c r="K6" s="4" t="s">
        <v>81</v>
      </c>
      <c r="L6" s="4" t="s">
        <v>81</v>
      </c>
      <c r="M6" s="6" t="s">
        <v>82</v>
      </c>
      <c r="N6" s="6" t="s">
        <v>82</v>
      </c>
      <c r="O6" s="6" t="s">
        <v>82</v>
      </c>
      <c r="P6" s="8" t="s">
        <v>83</v>
      </c>
      <c r="Q6" s="8" t="s">
        <v>83</v>
      </c>
      <c r="R6" s="8" t="s">
        <v>83</v>
      </c>
    </row>
    <row r="7" spans="1:30" x14ac:dyDescent="0.25">
      <c r="A7" s="2" t="s">
        <v>6</v>
      </c>
      <c r="B7" s="3" t="e">
        <f t="shared" ca="1" si="0"/>
        <v>#N/A</v>
      </c>
      <c r="C7" s="3" t="e">
        <f t="shared" ca="1" si="0"/>
        <v>#N/A</v>
      </c>
      <c r="D7" s="3" t="e">
        <f t="shared" ca="1" si="0"/>
        <v>#N/A</v>
      </c>
      <c r="F7" s="11"/>
      <c r="G7" s="11" t="str">
        <f>$B$2</f>
        <v>Revenue</v>
      </c>
      <c r="H7" s="17" t="str">
        <f>$C$2</f>
        <v>Net profit</v>
      </c>
      <c r="I7" s="12" t="str">
        <f>$D$2</f>
        <v>EBITDA</v>
      </c>
      <c r="J7" s="11" t="str">
        <f>$B$2</f>
        <v>Revenue</v>
      </c>
      <c r="K7" s="17" t="str">
        <f>$C$2</f>
        <v>Net profit</v>
      </c>
      <c r="L7" s="12" t="str">
        <f>$D$2</f>
        <v>EBITDA</v>
      </c>
      <c r="M7" s="11" t="str">
        <f>$B$2</f>
        <v>Revenue</v>
      </c>
      <c r="N7" s="17" t="str">
        <f>$C$2</f>
        <v>Net profit</v>
      </c>
      <c r="O7" s="12" t="str">
        <f>$D$2</f>
        <v>EBITDA</v>
      </c>
      <c r="P7" s="11" t="str">
        <f>$B$2</f>
        <v>Revenue</v>
      </c>
      <c r="Q7" s="17" t="str">
        <f>$C$2</f>
        <v>Net profit</v>
      </c>
      <c r="R7" s="12" t="str">
        <f>$D$2</f>
        <v>EBITDA</v>
      </c>
    </row>
    <row r="8" spans="1:30" x14ac:dyDescent="0.25">
      <c r="A8" s="4" t="s">
        <v>7</v>
      </c>
      <c r="B8" s="5" t="e">
        <f t="shared" ca="1" si="0"/>
        <v>#N/A</v>
      </c>
      <c r="C8" s="5" t="e">
        <f t="shared" ca="1" si="0"/>
        <v>#N/A</v>
      </c>
      <c r="D8" s="5" t="e">
        <f t="shared" ca="1" si="0"/>
        <v>#N/A</v>
      </c>
      <c r="F8" s="11"/>
      <c r="G8" s="11" t="str">
        <f>G7&amp;" "&amp;G6</f>
        <v>Revenue Q1</v>
      </c>
      <c r="H8" s="17" t="str">
        <f t="shared" ref="H8:R8" si="1">H7&amp;" "&amp;H6</f>
        <v>Net profit Q1</v>
      </c>
      <c r="I8" s="12" t="str">
        <f t="shared" si="1"/>
        <v>EBITDA Q1</v>
      </c>
      <c r="J8" s="11" t="str">
        <f t="shared" si="1"/>
        <v>Revenue Q2</v>
      </c>
      <c r="K8" s="17" t="str">
        <f t="shared" si="1"/>
        <v>Net profit Q2</v>
      </c>
      <c r="L8" s="12" t="str">
        <f t="shared" si="1"/>
        <v>EBITDA Q2</v>
      </c>
      <c r="M8" s="11" t="str">
        <f t="shared" si="1"/>
        <v>Revenue Q3</v>
      </c>
      <c r="N8" s="17" t="str">
        <f t="shared" si="1"/>
        <v>Net profit Q3</v>
      </c>
      <c r="O8" s="12" t="str">
        <f t="shared" si="1"/>
        <v>EBITDA Q3</v>
      </c>
      <c r="P8" s="11" t="str">
        <f t="shared" si="1"/>
        <v>Revenue Q4</v>
      </c>
      <c r="Q8" s="17" t="str">
        <f t="shared" si="1"/>
        <v>Net profit Q4</v>
      </c>
      <c r="R8" s="12" t="str">
        <f t="shared" si="1"/>
        <v>EBITDA Q4</v>
      </c>
      <c r="S8" t="s">
        <v>86</v>
      </c>
    </row>
    <row r="9" spans="1:30" x14ac:dyDescent="0.25">
      <c r="A9" s="6" t="s">
        <v>8</v>
      </c>
      <c r="B9" s="7" t="e">
        <f t="shared" ca="1" si="0"/>
        <v>#N/A</v>
      </c>
      <c r="C9" s="7" t="e">
        <f t="shared" ca="1" si="0"/>
        <v>#N/A</v>
      </c>
      <c r="D9" s="7" t="e">
        <f t="shared" ca="1" si="0"/>
        <v>#N/A</v>
      </c>
      <c r="F9" s="11">
        <v>2012</v>
      </c>
      <c r="G9" s="13" t="e">
        <f t="shared" ref="G9:I27" ca="1" si="2">INDEX($B$3:$D$78,MATCH($F9&amp;" "&amp;G$6,$A$3:$A$78,0),MATCH(G$7,$B$2:$D$2,0))</f>
        <v>#N/A</v>
      </c>
      <c r="H9" s="18" t="e">
        <f t="shared" ca="1" si="2"/>
        <v>#N/A</v>
      </c>
      <c r="I9" s="14" t="e">
        <f t="shared" ca="1" si="2"/>
        <v>#N/A</v>
      </c>
      <c r="J9" s="13" t="e">
        <f t="shared" ref="J9:J27" ca="1" si="3">IF(INDEX($B$3:$D$78,MATCH($F9&amp;" "&amp;J$6,$A$3:$A$78,0),MATCH(J$7,$B$2:$D$2,0))=0,0,INDEX($B$3:$D$78,MATCH($F9&amp;" "&amp;J$6,$A$3:$A$78,0),MATCH(J$7,$B$2:$D$2,0))-G9)</f>
        <v>#N/A</v>
      </c>
      <c r="K9" s="19" t="e">
        <f t="shared" ref="K9:K27" ca="1" si="4">IF(INDEX($B$3:$D$78,MATCH($F9&amp;" "&amp;K$6,$A$3:$A$78,0),MATCH(K$7,$B$2:$D$2,0))=0,0,INDEX($B$3:$D$78,MATCH($F9&amp;" "&amp;K$6,$A$3:$A$78,0),MATCH(K$7,$B$2:$D$2,0))-H9)</f>
        <v>#N/A</v>
      </c>
      <c r="L9" s="15" t="e">
        <f t="shared" ref="L9:L27" ca="1" si="5">IF(INDEX($B$3:$D$78,MATCH($F9&amp;" "&amp;L$6,$A$3:$A$78,0),MATCH(L$7,$B$2:$D$2,0))=0,0,INDEX($B$3:$D$78,MATCH($F9&amp;" "&amp;L$6,$A$3:$A$78,0),MATCH(L$7,$B$2:$D$2,0))-I9)</f>
        <v>#N/A</v>
      </c>
      <c r="M9" s="13" t="e">
        <f t="shared" ref="M9:M27" ca="1" si="6">IF(INDEX($B$3:$D$78,MATCH($F9&amp;" "&amp;M$6,$A$3:$A$78,0),MATCH(M$7,$B$2:$D$2,0))=0,0,INDEX($B$3:$D$78,MATCH($F9&amp;" "&amp;M$6,$A$3:$A$78,0),MATCH(M$7,$B$2:$D$2,0))-J9-G9)</f>
        <v>#N/A</v>
      </c>
      <c r="N9" s="19" t="e">
        <f t="shared" ref="N9:N27" ca="1" si="7">IF(INDEX($B$3:$D$78,MATCH($F9&amp;" "&amp;N$6,$A$3:$A$78,0),MATCH(N$7,$B$2:$D$2,0))=0,0,INDEX($B$3:$D$78,MATCH($F9&amp;" "&amp;N$6,$A$3:$A$78,0),MATCH(N$7,$B$2:$D$2,0))-K9-H9)</f>
        <v>#N/A</v>
      </c>
      <c r="O9" s="15" t="e">
        <f t="shared" ref="O9:O27" ca="1" si="8">IF(INDEX($B$3:$D$78,MATCH($F9&amp;" "&amp;O$6,$A$3:$A$78,0),MATCH(O$7,$B$2:$D$2,0))=0,0,INDEX($B$3:$D$78,MATCH($F9&amp;" "&amp;O$6,$A$3:$A$78,0),MATCH(O$7,$B$2:$D$2,0))-L9-I9)</f>
        <v>#N/A</v>
      </c>
      <c r="P9" s="13" t="e">
        <f t="shared" ref="P9:P27" ca="1" si="9">IF(INDEX($B$3:$D$78,MATCH($F9&amp;" "&amp;P$6,$A$3:$A$78,0),MATCH(P$7,$B$2:$D$2,0))=0,0,INDEX($B$3:$D$78,MATCH($F9&amp;" "&amp;P$6,$A$3:$A$78,0),MATCH(P$7,$B$2:$D$2,0))-M9-J9-G9)</f>
        <v>#N/A</v>
      </c>
      <c r="Q9" s="19" t="e">
        <f t="shared" ref="Q9:Q27" ca="1" si="10">IF(INDEX($B$3:$D$78,MATCH($F9&amp;" "&amp;Q$6,$A$3:$A$78,0),MATCH(Q$7,$B$2:$D$2,0))=0,0,INDEX($B$3:$D$78,MATCH($F9&amp;" "&amp;Q$6,$A$3:$A$78,0),MATCH(Q$7,$B$2:$D$2,0))-N9-K9-H9)</f>
        <v>#N/A</v>
      </c>
      <c r="R9" s="15" t="e">
        <f t="shared" ref="R9:R27" ca="1" si="11">IF(INDEX($B$3:$D$78,MATCH($F9&amp;" "&amp;R$6,$A$3:$A$78,0),MATCH(R$7,$B$2:$D$2,0))=0,0,INDEX($B$3:$D$78,MATCH($F9&amp;" "&amp;R$6,$A$3:$A$78,0),MATCH(R$7,$B$2:$D$2,0))-O9-L9-I9)</f>
        <v>#N/A</v>
      </c>
      <c r="S9" t="b">
        <f ca="1">IF(COUNTIF(G9:R9,"=#N/A")=0,IF(AND(G9&lt;&gt;0,H9&lt;&gt;0,I9&lt;&gt;0),TRUE,FALSE),FALSE)</f>
        <v>0</v>
      </c>
      <c r="T9" s="22">
        <f ca="1">COUNTIF($S$9:S9,TRUE)</f>
        <v>0</v>
      </c>
      <c r="AD9" t="str">
        <f ca="1">IF(AND(ISERROR(T8),NOT(ISERROR(S9))),"MIN","Whatever")</f>
        <v>Whatever</v>
      </c>
    </row>
    <row r="10" spans="1:30" x14ac:dyDescent="0.25">
      <c r="A10" s="8" t="s">
        <v>9</v>
      </c>
      <c r="B10" s="9" t="e">
        <f t="shared" ca="1" si="0"/>
        <v>#N/A</v>
      </c>
      <c r="C10" s="9" t="e">
        <f t="shared" ca="1" si="0"/>
        <v>#N/A</v>
      </c>
      <c r="D10" s="9" t="e">
        <f t="shared" ca="1" si="0"/>
        <v>#N/A</v>
      </c>
      <c r="F10" s="11">
        <f>F9+1</f>
        <v>2013</v>
      </c>
      <c r="G10" s="13" t="e">
        <f t="shared" ca="1" si="2"/>
        <v>#N/A</v>
      </c>
      <c r="H10" s="18" t="e">
        <f t="shared" ca="1" si="2"/>
        <v>#N/A</v>
      </c>
      <c r="I10" s="14" t="e">
        <f t="shared" ca="1" si="2"/>
        <v>#N/A</v>
      </c>
      <c r="J10" s="13" t="e">
        <f t="shared" ca="1" si="3"/>
        <v>#N/A</v>
      </c>
      <c r="K10" s="19" t="e">
        <f t="shared" ca="1" si="4"/>
        <v>#N/A</v>
      </c>
      <c r="L10" s="15" t="e">
        <f t="shared" ca="1" si="5"/>
        <v>#N/A</v>
      </c>
      <c r="M10" s="13" t="e">
        <f t="shared" ca="1" si="6"/>
        <v>#N/A</v>
      </c>
      <c r="N10" s="19" t="e">
        <f t="shared" ca="1" si="7"/>
        <v>#N/A</v>
      </c>
      <c r="O10" s="15" t="e">
        <f t="shared" ca="1" si="8"/>
        <v>#N/A</v>
      </c>
      <c r="P10" s="13" t="e">
        <f t="shared" ca="1" si="9"/>
        <v>#N/A</v>
      </c>
      <c r="Q10" s="19" t="e">
        <f t="shared" ca="1" si="10"/>
        <v>#N/A</v>
      </c>
      <c r="R10" s="15" t="e">
        <f t="shared" ca="1" si="11"/>
        <v>#N/A</v>
      </c>
      <c r="S10" t="b">
        <f t="shared" ref="S10:S27" ca="1" si="12">IF(COUNTIF(G10:R10,"=#N/A")=0,IF(AND(G10&lt;&gt;0,H10&lt;&gt;0,I10&lt;&gt;0),TRUE,FALSE),FALSE)</f>
        <v>0</v>
      </c>
      <c r="T10" s="22">
        <f ca="1">COUNTIF($S$9:S10,TRUE)</f>
        <v>0</v>
      </c>
      <c r="AD10" t="str">
        <f ca="1">IF(AND(T9="",S10),"MIN",IF(AND(S9,T9="MIN"),"MAX","No way"))</f>
        <v>No way</v>
      </c>
    </row>
    <row r="11" spans="1:30" x14ac:dyDescent="0.25">
      <c r="A11" s="2" t="s">
        <v>10</v>
      </c>
      <c r="B11" s="3">
        <f t="shared" ca="1" si="0"/>
        <v>13307</v>
      </c>
      <c r="C11" s="3">
        <f t="shared" ca="1" si="0"/>
        <v>5061</v>
      </c>
      <c r="D11" s="3">
        <f t="shared" ca="1" si="0"/>
        <v>7137</v>
      </c>
      <c r="F11" s="11">
        <f t="shared" ref="F11:F27" si="13">F10+1</f>
        <v>2014</v>
      </c>
      <c r="G11" s="13">
        <f t="shared" ca="1" si="2"/>
        <v>13307</v>
      </c>
      <c r="H11" s="18">
        <f t="shared" ca="1" si="2"/>
        <v>5061</v>
      </c>
      <c r="I11" s="14">
        <f t="shared" ca="1" si="2"/>
        <v>7137</v>
      </c>
      <c r="J11" s="13">
        <f t="shared" ca="1" si="3"/>
        <v>13371</v>
      </c>
      <c r="K11" s="19">
        <f t="shared" ca="1" si="4"/>
        <v>767</v>
      </c>
      <c r="L11" s="15">
        <f t="shared" ca="1" si="5"/>
        <v>7632</v>
      </c>
      <c r="M11" s="13">
        <f t="shared" ca="1" si="6"/>
        <v>13253</v>
      </c>
      <c r="N11" s="19">
        <f t="shared" ca="1" si="7"/>
        <v>5828</v>
      </c>
      <c r="O11" s="15">
        <f t="shared" ca="1" si="8"/>
        <v>7860</v>
      </c>
      <c r="P11" s="13">
        <f t="shared" ca="1" si="9"/>
        <v>13310</v>
      </c>
      <c r="Q11" s="19">
        <f t="shared" ca="1" si="10"/>
        <v>6287</v>
      </c>
      <c r="R11" s="15">
        <f t="shared" ca="1" si="11"/>
        <v>8050</v>
      </c>
      <c r="S11" t="b">
        <f t="shared" ca="1" si="12"/>
        <v>1</v>
      </c>
      <c r="T11" s="22">
        <f ca="1">COUNTIF($S$9:S11,TRUE)</f>
        <v>1</v>
      </c>
    </row>
    <row r="12" spans="1:30" x14ac:dyDescent="0.25">
      <c r="A12" s="4" t="s">
        <v>11</v>
      </c>
      <c r="B12" s="5">
        <f t="shared" ca="1" si="0"/>
        <v>26678</v>
      </c>
      <c r="C12" s="5">
        <f t="shared" ca="1" si="0"/>
        <v>5828</v>
      </c>
      <c r="D12" s="5">
        <f t="shared" ca="1" si="0"/>
        <v>14769</v>
      </c>
      <c r="F12" s="11">
        <f t="shared" si="13"/>
        <v>2015</v>
      </c>
      <c r="G12" s="13">
        <f t="shared" ca="1" si="2"/>
        <v>13568</v>
      </c>
      <c r="H12" s="18">
        <f t="shared" ca="1" si="2"/>
        <v>6382</v>
      </c>
      <c r="I12" s="14">
        <f t="shared" ca="1" si="2"/>
        <v>8199</v>
      </c>
      <c r="J12" s="13">
        <f t="shared" ca="1" si="3"/>
        <v>13743</v>
      </c>
      <c r="K12" s="19">
        <f t="shared" ca="1" si="4"/>
        <v>2137</v>
      </c>
      <c r="L12" s="15">
        <f t="shared" ca="1" si="5"/>
        <v>7795</v>
      </c>
      <c r="M12" s="13">
        <f t="shared" ca="1" si="6"/>
        <v>14083</v>
      </c>
      <c r="N12" s="19">
        <f t="shared" ca="1" si="7"/>
        <v>5102</v>
      </c>
      <c r="O12" s="15">
        <f t="shared" ca="1" si="8"/>
        <v>7467</v>
      </c>
      <c r="P12" s="13">
        <f t="shared" ca="1" si="9"/>
        <v>14534</v>
      </c>
      <c r="Q12" s="19">
        <f t="shared" ca="1" si="10"/>
        <v>6237</v>
      </c>
      <c r="R12" s="15">
        <f t="shared" ca="1" si="11"/>
        <v>8301</v>
      </c>
      <c r="S12" t="b">
        <f t="shared" ca="1" si="12"/>
        <v>1</v>
      </c>
      <c r="T12" s="22">
        <f ca="1">COUNTIF($S$9:S12,TRUE)</f>
        <v>2</v>
      </c>
    </row>
    <row r="13" spans="1:30" x14ac:dyDescent="0.25">
      <c r="A13" s="6" t="s">
        <v>12</v>
      </c>
      <c r="B13" s="7">
        <f t="shared" ca="1" si="0"/>
        <v>39931</v>
      </c>
      <c r="C13" s="7">
        <f t="shared" ca="1" si="0"/>
        <v>11656</v>
      </c>
      <c r="D13" s="7">
        <f t="shared" ca="1" si="0"/>
        <v>22629</v>
      </c>
      <c r="F13" s="11">
        <f t="shared" si="13"/>
        <v>2016</v>
      </c>
      <c r="G13" s="13">
        <f t="shared" ca="1" si="2"/>
        <v>14369</v>
      </c>
      <c r="H13" s="18">
        <f t="shared" ca="1" si="2"/>
        <v>5637</v>
      </c>
      <c r="I13" s="14">
        <f t="shared" ca="1" si="2"/>
        <v>8194</v>
      </c>
      <c r="J13" s="13">
        <f t="shared" ca="1" si="3"/>
        <v>14497</v>
      </c>
      <c r="K13" s="19">
        <f t="shared" ca="1" si="4"/>
        <v>773</v>
      </c>
      <c r="L13" s="15">
        <f t="shared" ca="1" si="5"/>
        <v>7562</v>
      </c>
      <c r="M13" s="13">
        <f t="shared" ca="1" si="6"/>
        <v>15597</v>
      </c>
      <c r="N13" s="19">
        <f t="shared" ca="1" si="7"/>
        <v>6528</v>
      </c>
      <c r="O13" s="15">
        <f t="shared" ca="1" si="8"/>
        <v>8356</v>
      </c>
      <c r="P13" s="13">
        <f t="shared" ca="1" si="9"/>
        <v>14519</v>
      </c>
      <c r="Q13" s="19">
        <f t="shared" ca="1" si="10"/>
        <v>5452</v>
      </c>
      <c r="R13" s="15">
        <f t="shared" ca="1" si="11"/>
        <v>6921</v>
      </c>
      <c r="S13" t="b">
        <f t="shared" ca="1" si="12"/>
        <v>1</v>
      </c>
      <c r="T13" s="22">
        <f ca="1">COUNTIF($S$9:S13,TRUE)</f>
        <v>3</v>
      </c>
    </row>
    <row r="14" spans="1:30" x14ac:dyDescent="0.25">
      <c r="A14" s="8" t="s">
        <v>13</v>
      </c>
      <c r="B14" s="9">
        <f t="shared" ca="1" si="0"/>
        <v>53241</v>
      </c>
      <c r="C14" s="9">
        <f t="shared" ca="1" si="0"/>
        <v>17943</v>
      </c>
      <c r="D14" s="9">
        <f t="shared" ca="1" si="0"/>
        <v>30679</v>
      </c>
      <c r="F14" s="11">
        <f t="shared" si="13"/>
        <v>2017</v>
      </c>
      <c r="G14" s="13">
        <f t="shared" ca="1" si="2"/>
        <v>13781</v>
      </c>
      <c r="H14" s="18">
        <f t="shared" ca="1" si="2"/>
        <v>6361</v>
      </c>
      <c r="I14" s="14">
        <f t="shared" ca="1" si="2"/>
        <v>12974</v>
      </c>
      <c r="J14" s="13">
        <f t="shared" ca="1" si="3"/>
        <v>14728</v>
      </c>
      <c r="K14" s="19">
        <f t="shared" ca="1" si="4"/>
        <v>4259</v>
      </c>
      <c r="L14" s="15">
        <f t="shared" ca="1" si="5"/>
        <v>3701</v>
      </c>
      <c r="M14" s="13">
        <f t="shared" ca="1" si="6"/>
        <v>15332</v>
      </c>
      <c r="N14" s="19">
        <f t="shared" ca="1" si="7"/>
        <v>7041</v>
      </c>
      <c r="O14" s="15">
        <f t="shared" ca="1" si="8"/>
        <v>9084</v>
      </c>
      <c r="P14" s="13">
        <f t="shared" ca="1" si="9"/>
        <v>15974</v>
      </c>
      <c r="Q14" s="19">
        <f t="shared" ca="1" si="10"/>
        <v>-10440</v>
      </c>
      <c r="R14" s="15">
        <f t="shared" ca="1" si="11"/>
        <v>-8724</v>
      </c>
      <c r="S14" t="b">
        <f t="shared" ca="1" si="12"/>
        <v>1</v>
      </c>
      <c r="T14" s="22">
        <f ca="1">COUNTIF($S$9:S14,TRUE)</f>
        <v>4</v>
      </c>
    </row>
    <row r="15" spans="1:30" x14ac:dyDescent="0.25">
      <c r="A15" s="2" t="s">
        <v>14</v>
      </c>
      <c r="B15" s="3">
        <f t="shared" ca="1" si="0"/>
        <v>13568</v>
      </c>
      <c r="C15" s="3">
        <f t="shared" ca="1" si="0"/>
        <v>6382</v>
      </c>
      <c r="D15" s="3">
        <f t="shared" ca="1" si="0"/>
        <v>8199</v>
      </c>
      <c r="F15" s="11">
        <f t="shared" si="13"/>
        <v>2018</v>
      </c>
      <c r="G15" s="13">
        <f t="shared" ca="1" si="2"/>
        <v>14077</v>
      </c>
      <c r="H15" s="18">
        <f t="shared" ca="1" si="2"/>
        <v>6534</v>
      </c>
      <c r="I15" s="14">
        <f t="shared" ca="1" si="2"/>
        <v>8221</v>
      </c>
      <c r="J15" s="13">
        <f t="shared" ca="1" si="3"/>
        <v>15979</v>
      </c>
      <c r="K15" s="19">
        <f t="shared" ca="1" si="4"/>
        <v>5465</v>
      </c>
      <c r="L15" s="15">
        <f t="shared" ca="1" si="5"/>
        <v>8955</v>
      </c>
      <c r="M15" s="13">
        <f t="shared" ca="1" si="6"/>
        <v>16494</v>
      </c>
      <c r="N15" s="19">
        <f t="shared" ca="1" si="7"/>
        <v>7139</v>
      </c>
      <c r="O15" s="15">
        <f t="shared" ca="1" si="8"/>
        <v>8734</v>
      </c>
      <c r="P15" s="13">
        <f t="shared" ca="1" si="9"/>
        <v>16230</v>
      </c>
      <c r="Q15" s="19">
        <f t="shared" ca="1" si="10"/>
        <v>5012</v>
      </c>
      <c r="R15" s="15">
        <f t="shared" ca="1" si="11"/>
        <v>6819</v>
      </c>
      <c r="S15" t="b">
        <f t="shared" ca="1" si="12"/>
        <v>1</v>
      </c>
      <c r="T15" s="22">
        <f ca="1">COUNTIF($S$9:S15,TRUE)</f>
        <v>5</v>
      </c>
    </row>
    <row r="16" spans="1:30" x14ac:dyDescent="0.25">
      <c r="A16" s="4" t="s">
        <v>15</v>
      </c>
      <c r="B16" s="5">
        <f t="shared" ca="1" si="0"/>
        <v>27311</v>
      </c>
      <c r="C16" s="5">
        <f t="shared" ca="1" si="0"/>
        <v>8519</v>
      </c>
      <c r="D16" s="5">
        <f t="shared" ca="1" si="0"/>
        <v>15994</v>
      </c>
      <c r="F16" s="11">
        <f t="shared" si="13"/>
        <v>2019</v>
      </c>
      <c r="G16" s="13">
        <f t="shared" ca="1" si="2"/>
        <v>14664</v>
      </c>
      <c r="H16" s="18">
        <f t="shared" ca="1" si="2"/>
        <v>6685</v>
      </c>
      <c r="I16" s="14">
        <f t="shared" ca="1" si="2"/>
        <v>8395</v>
      </c>
      <c r="J16" s="13">
        <f t="shared" ca="1" si="3"/>
        <v>16149</v>
      </c>
      <c r="K16" s="19">
        <f t="shared" ca="1" si="4"/>
        <v>2792</v>
      </c>
      <c r="L16" s="15">
        <f t="shared" ca="1" si="5"/>
        <v>8068</v>
      </c>
      <c r="M16" s="13">
        <f t="shared" ca="1" si="6"/>
        <v>16488</v>
      </c>
      <c r="N16" s="19">
        <f t="shared" ca="1" si="7"/>
        <v>7331</v>
      </c>
      <c r="O16" s="15">
        <f t="shared" ca="1" si="8"/>
        <v>9007</v>
      </c>
      <c r="P16" s="13">
        <f t="shared" ca="1" si="9"/>
        <v>16122</v>
      </c>
      <c r="Q16" s="19">
        <f t="shared" ca="1" si="10"/>
        <v>10952</v>
      </c>
      <c r="R16" s="15">
        <f t="shared" ca="1" si="11"/>
        <v>12714</v>
      </c>
      <c r="S16" t="b">
        <f t="shared" ca="1" si="12"/>
        <v>1</v>
      </c>
      <c r="T16" s="22">
        <f ca="1">COUNTIF($S$9:S16,TRUE)</f>
        <v>6</v>
      </c>
    </row>
    <row r="17" spans="1:25" x14ac:dyDescent="0.25">
      <c r="A17" s="6" t="s">
        <v>16</v>
      </c>
      <c r="B17" s="7">
        <f t="shared" ca="1" si="0"/>
        <v>41394</v>
      </c>
      <c r="C17" s="7">
        <f t="shared" ca="1" si="0"/>
        <v>13621</v>
      </c>
      <c r="D17" s="7">
        <f t="shared" ca="1" si="0"/>
        <v>23461</v>
      </c>
      <c r="F17" s="11">
        <f t="shared" si="13"/>
        <v>2020</v>
      </c>
      <c r="G17" s="13">
        <f t="shared" ca="1" si="2"/>
        <v>13180</v>
      </c>
      <c r="H17" s="18">
        <f t="shared" ca="1" si="2"/>
        <v>5555</v>
      </c>
      <c r="I17" s="14">
        <f t="shared" ca="1" si="2"/>
        <v>7180</v>
      </c>
      <c r="J17" s="13">
        <f t="shared" ca="1" si="3"/>
        <v>12089</v>
      </c>
      <c r="K17" s="19">
        <f t="shared" ca="1" si="4"/>
        <v>153</v>
      </c>
      <c r="L17" s="15">
        <f t="shared" ca="1" si="5"/>
        <v>140</v>
      </c>
      <c r="M17" s="13">
        <f t="shared" ca="1" si="6"/>
        <v>13276</v>
      </c>
      <c r="N17" s="19">
        <f t="shared" ca="1" si="7"/>
        <v>5635</v>
      </c>
      <c r="O17" s="15">
        <f t="shared" ca="1" si="8"/>
        <v>13341</v>
      </c>
      <c r="P17" s="13">
        <f t="shared" ca="1" si="9"/>
        <v>13172</v>
      </c>
      <c r="Q17" s="19">
        <f t="shared" ca="1" si="10"/>
        <v>5389</v>
      </c>
      <c r="R17" s="15">
        <f t="shared" ca="1" si="11"/>
        <v>7406</v>
      </c>
      <c r="S17" t="b">
        <f t="shared" ca="1" si="12"/>
        <v>1</v>
      </c>
      <c r="T17" s="22">
        <f ca="1">COUNTIF($S$9:S17,TRUE)</f>
        <v>7</v>
      </c>
    </row>
    <row r="18" spans="1:25" x14ac:dyDescent="0.25">
      <c r="A18" s="8" t="s">
        <v>17</v>
      </c>
      <c r="B18" s="9">
        <f t="shared" ca="1" si="0"/>
        <v>55928</v>
      </c>
      <c r="C18" s="9">
        <f t="shared" ca="1" si="0"/>
        <v>19858</v>
      </c>
      <c r="D18" s="9">
        <f t="shared" ca="1" si="0"/>
        <v>31762</v>
      </c>
      <c r="F18" s="11">
        <f t="shared" si="13"/>
        <v>2021</v>
      </c>
      <c r="G18" s="13">
        <f t="shared" ca="1" si="2"/>
        <v>0</v>
      </c>
      <c r="H18" s="18">
        <f t="shared" ca="1" si="2"/>
        <v>0</v>
      </c>
      <c r="I18" s="14">
        <f t="shared" ca="1" si="2"/>
        <v>0</v>
      </c>
      <c r="J18" s="13">
        <f t="shared" ca="1" si="3"/>
        <v>0</v>
      </c>
      <c r="K18" s="19">
        <f t="shared" ca="1" si="4"/>
        <v>0</v>
      </c>
      <c r="L18" s="15">
        <f t="shared" ca="1" si="5"/>
        <v>0</v>
      </c>
      <c r="M18" s="13">
        <f t="shared" ca="1" si="6"/>
        <v>0</v>
      </c>
      <c r="N18" s="19">
        <f t="shared" ca="1" si="7"/>
        <v>0</v>
      </c>
      <c r="O18" s="15">
        <f t="shared" ca="1" si="8"/>
        <v>0</v>
      </c>
      <c r="P18" s="13">
        <f t="shared" ca="1" si="9"/>
        <v>0</v>
      </c>
      <c r="Q18" s="19">
        <f t="shared" ca="1" si="10"/>
        <v>0</v>
      </c>
      <c r="R18" s="15">
        <f t="shared" ca="1" si="11"/>
        <v>0</v>
      </c>
      <c r="S18" t="b">
        <f t="shared" ca="1" si="12"/>
        <v>0</v>
      </c>
      <c r="T18" s="22">
        <f ca="1">COUNTIF($S$9:S18,TRUE)</f>
        <v>7</v>
      </c>
    </row>
    <row r="19" spans="1:25" x14ac:dyDescent="0.25">
      <c r="A19" s="2" t="s">
        <v>18</v>
      </c>
      <c r="B19" s="3">
        <f t="shared" ca="1" si="0"/>
        <v>14369</v>
      </c>
      <c r="C19" s="3">
        <f t="shared" ca="1" si="0"/>
        <v>5637</v>
      </c>
      <c r="D19" s="3">
        <f t="shared" ca="1" si="0"/>
        <v>8194</v>
      </c>
      <c r="F19" s="11">
        <f t="shared" si="13"/>
        <v>2022</v>
      </c>
      <c r="G19" s="13">
        <f t="shared" ca="1" si="2"/>
        <v>0</v>
      </c>
      <c r="H19" s="18">
        <f t="shared" ca="1" si="2"/>
        <v>0</v>
      </c>
      <c r="I19" s="14">
        <f t="shared" ca="1" si="2"/>
        <v>0</v>
      </c>
      <c r="J19" s="13">
        <f t="shared" ca="1" si="3"/>
        <v>0</v>
      </c>
      <c r="K19" s="19">
        <f t="shared" ca="1" si="4"/>
        <v>0</v>
      </c>
      <c r="L19" s="15">
        <f t="shared" ca="1" si="5"/>
        <v>0</v>
      </c>
      <c r="M19" s="13">
        <f t="shared" ca="1" si="6"/>
        <v>0</v>
      </c>
      <c r="N19" s="19">
        <f t="shared" ca="1" si="7"/>
        <v>0</v>
      </c>
      <c r="O19" s="15">
        <f t="shared" ca="1" si="8"/>
        <v>0</v>
      </c>
      <c r="P19" s="13">
        <f t="shared" ca="1" si="9"/>
        <v>0</v>
      </c>
      <c r="Q19" s="19">
        <f t="shared" ca="1" si="10"/>
        <v>0</v>
      </c>
      <c r="R19" s="15">
        <f t="shared" ca="1" si="11"/>
        <v>0</v>
      </c>
      <c r="S19" t="b">
        <f t="shared" ca="1" si="12"/>
        <v>0</v>
      </c>
      <c r="T19" s="22">
        <f ca="1">COUNTIF($S$9:S19,TRUE)</f>
        <v>7</v>
      </c>
    </row>
    <row r="20" spans="1:25" x14ac:dyDescent="0.25">
      <c r="A20" s="4" t="s">
        <v>19</v>
      </c>
      <c r="B20" s="5">
        <f t="shared" ca="1" si="0"/>
        <v>28866</v>
      </c>
      <c r="C20" s="5">
        <f t="shared" ca="1" si="0"/>
        <v>6410</v>
      </c>
      <c r="D20" s="5">
        <f t="shared" ca="1" si="0"/>
        <v>15756</v>
      </c>
      <c r="F20" s="11">
        <f t="shared" si="13"/>
        <v>2023</v>
      </c>
      <c r="G20" s="13">
        <f t="shared" ca="1" si="2"/>
        <v>0</v>
      </c>
      <c r="H20" s="18">
        <f t="shared" ca="1" si="2"/>
        <v>0</v>
      </c>
      <c r="I20" s="14">
        <f t="shared" ca="1" si="2"/>
        <v>0</v>
      </c>
      <c r="J20" s="13">
        <f t="shared" ca="1" si="3"/>
        <v>0</v>
      </c>
      <c r="K20" s="19">
        <f t="shared" ca="1" si="4"/>
        <v>0</v>
      </c>
      <c r="L20" s="15">
        <f t="shared" ca="1" si="5"/>
        <v>0</v>
      </c>
      <c r="M20" s="13">
        <f t="shared" ca="1" si="6"/>
        <v>0</v>
      </c>
      <c r="N20" s="19">
        <f t="shared" ca="1" si="7"/>
        <v>0</v>
      </c>
      <c r="O20" s="15">
        <f t="shared" ca="1" si="8"/>
        <v>0</v>
      </c>
      <c r="P20" s="13">
        <f t="shared" ca="1" si="9"/>
        <v>0</v>
      </c>
      <c r="Q20" s="19">
        <f t="shared" ca="1" si="10"/>
        <v>0</v>
      </c>
      <c r="R20" s="15">
        <f t="shared" ca="1" si="11"/>
        <v>0</v>
      </c>
      <c r="S20" t="b">
        <f t="shared" ca="1" si="12"/>
        <v>0</v>
      </c>
      <c r="T20" s="22">
        <f ca="1">COUNTIF($S$9:S20,TRUE)</f>
        <v>7</v>
      </c>
    </row>
    <row r="21" spans="1:25" x14ac:dyDescent="0.25">
      <c r="A21" s="6" t="s">
        <v>20</v>
      </c>
      <c r="B21" s="7">
        <f t="shared" ca="1" si="0"/>
        <v>44463</v>
      </c>
      <c r="C21" s="7">
        <f t="shared" ca="1" si="0"/>
        <v>12938</v>
      </c>
      <c r="D21" s="7">
        <f t="shared" ca="1" si="0"/>
        <v>24112</v>
      </c>
      <c r="F21" s="11">
        <f t="shared" si="13"/>
        <v>2024</v>
      </c>
      <c r="G21" s="13">
        <f t="shared" ca="1" si="2"/>
        <v>0</v>
      </c>
      <c r="H21" s="18">
        <f t="shared" ca="1" si="2"/>
        <v>0</v>
      </c>
      <c r="I21" s="14">
        <f t="shared" ca="1" si="2"/>
        <v>0</v>
      </c>
      <c r="J21" s="13">
        <f t="shared" ca="1" si="3"/>
        <v>0</v>
      </c>
      <c r="K21" s="19">
        <f t="shared" ca="1" si="4"/>
        <v>0</v>
      </c>
      <c r="L21" s="15">
        <f t="shared" ca="1" si="5"/>
        <v>0</v>
      </c>
      <c r="M21" s="13">
        <f t="shared" ca="1" si="6"/>
        <v>0</v>
      </c>
      <c r="N21" s="19">
        <f t="shared" ca="1" si="7"/>
        <v>0</v>
      </c>
      <c r="O21" s="15">
        <f t="shared" ca="1" si="8"/>
        <v>0</v>
      </c>
      <c r="P21" s="13">
        <f t="shared" ca="1" si="9"/>
        <v>0</v>
      </c>
      <c r="Q21" s="19">
        <f t="shared" ca="1" si="10"/>
        <v>0</v>
      </c>
      <c r="R21" s="15">
        <f t="shared" ca="1" si="11"/>
        <v>0</v>
      </c>
      <c r="S21" t="b">
        <f t="shared" ca="1" si="12"/>
        <v>0</v>
      </c>
      <c r="T21" s="22">
        <f ca="1">COUNTIF($S$9:S21,TRUE)</f>
        <v>7</v>
      </c>
    </row>
    <row r="22" spans="1:25" x14ac:dyDescent="0.25">
      <c r="A22" s="8" t="s">
        <v>21</v>
      </c>
      <c r="B22" s="9">
        <f t="shared" ca="1" si="0"/>
        <v>58982</v>
      </c>
      <c r="C22" s="9">
        <f t="shared" ca="1" si="0"/>
        <v>18390</v>
      </c>
      <c r="D22" s="9">
        <f t="shared" ca="1" si="0"/>
        <v>31033</v>
      </c>
      <c r="F22" s="11">
        <f t="shared" si="13"/>
        <v>2025</v>
      </c>
      <c r="G22" s="13">
        <f t="shared" ca="1" si="2"/>
        <v>0</v>
      </c>
      <c r="H22" s="18">
        <f t="shared" ca="1" si="2"/>
        <v>0</v>
      </c>
      <c r="I22" s="14">
        <f t="shared" ca="1" si="2"/>
        <v>0</v>
      </c>
      <c r="J22" s="13">
        <f t="shared" ca="1" si="3"/>
        <v>0</v>
      </c>
      <c r="K22" s="19">
        <f t="shared" ca="1" si="4"/>
        <v>0</v>
      </c>
      <c r="L22" s="15">
        <f t="shared" ca="1" si="5"/>
        <v>0</v>
      </c>
      <c r="M22" s="13">
        <f t="shared" ca="1" si="6"/>
        <v>0</v>
      </c>
      <c r="N22" s="19">
        <f t="shared" ca="1" si="7"/>
        <v>0</v>
      </c>
      <c r="O22" s="15">
        <f t="shared" ca="1" si="8"/>
        <v>0</v>
      </c>
      <c r="P22" s="13">
        <f t="shared" ca="1" si="9"/>
        <v>0</v>
      </c>
      <c r="Q22" s="19">
        <f t="shared" ca="1" si="10"/>
        <v>0</v>
      </c>
      <c r="R22" s="15">
        <f t="shared" ca="1" si="11"/>
        <v>0</v>
      </c>
      <c r="S22" t="b">
        <f t="shared" ca="1" si="12"/>
        <v>0</v>
      </c>
      <c r="T22" s="22">
        <f ca="1">COUNTIF($S$9:S22,TRUE)</f>
        <v>7</v>
      </c>
    </row>
    <row r="23" spans="1:25" x14ac:dyDescent="0.25">
      <c r="A23" s="2" t="s">
        <v>22</v>
      </c>
      <c r="B23" s="3">
        <f t="shared" ref="B23:D42" ca="1" si="14">INDEX(INDIRECT($F$2&amp;"!$A$1:$D$200"),MATCH($A23,INDIRECT($F$2&amp;"!$A:$A"),0),MATCH(B$2,INDIRECT($F$2&amp;"!$1:$1"),0))</f>
        <v>13781</v>
      </c>
      <c r="C23" s="3">
        <f t="shared" ca="1" si="14"/>
        <v>6361</v>
      </c>
      <c r="D23" s="3">
        <f t="shared" ca="1" si="14"/>
        <v>12974</v>
      </c>
      <c r="F23" s="11">
        <f t="shared" si="13"/>
        <v>2026</v>
      </c>
      <c r="G23" s="13">
        <f t="shared" ca="1" si="2"/>
        <v>0</v>
      </c>
      <c r="H23" s="18">
        <f t="shared" ca="1" si="2"/>
        <v>0</v>
      </c>
      <c r="I23" s="14">
        <f t="shared" ca="1" si="2"/>
        <v>0</v>
      </c>
      <c r="J23" s="13">
        <f t="shared" ca="1" si="3"/>
        <v>0</v>
      </c>
      <c r="K23" s="19">
        <f t="shared" ca="1" si="4"/>
        <v>0</v>
      </c>
      <c r="L23" s="15">
        <f t="shared" ca="1" si="5"/>
        <v>0</v>
      </c>
      <c r="M23" s="13">
        <f t="shared" ca="1" si="6"/>
        <v>0</v>
      </c>
      <c r="N23" s="19">
        <f t="shared" ca="1" si="7"/>
        <v>0</v>
      </c>
      <c r="O23" s="15">
        <f t="shared" ca="1" si="8"/>
        <v>0</v>
      </c>
      <c r="P23" s="13">
        <f t="shared" ca="1" si="9"/>
        <v>0</v>
      </c>
      <c r="Q23" s="19">
        <f t="shared" ca="1" si="10"/>
        <v>0</v>
      </c>
      <c r="R23" s="15">
        <f t="shared" ca="1" si="11"/>
        <v>0</v>
      </c>
      <c r="S23" t="b">
        <f t="shared" ca="1" si="12"/>
        <v>0</v>
      </c>
      <c r="T23" s="22">
        <f ca="1">COUNTIF($S$9:S23,TRUE)</f>
        <v>7</v>
      </c>
    </row>
    <row r="24" spans="1:25" x14ac:dyDescent="0.25">
      <c r="A24" s="4" t="s">
        <v>23</v>
      </c>
      <c r="B24" s="5">
        <f t="shared" ca="1" si="14"/>
        <v>28509</v>
      </c>
      <c r="C24" s="5">
        <f t="shared" ca="1" si="14"/>
        <v>10620</v>
      </c>
      <c r="D24" s="5">
        <f t="shared" ca="1" si="14"/>
        <v>16675</v>
      </c>
      <c r="F24" s="11">
        <f t="shared" si="13"/>
        <v>2027</v>
      </c>
      <c r="G24" s="13">
        <f t="shared" ca="1" si="2"/>
        <v>0</v>
      </c>
      <c r="H24" s="18">
        <f t="shared" ca="1" si="2"/>
        <v>0</v>
      </c>
      <c r="I24" s="14">
        <f t="shared" ca="1" si="2"/>
        <v>0</v>
      </c>
      <c r="J24" s="13">
        <f t="shared" ca="1" si="3"/>
        <v>0</v>
      </c>
      <c r="K24" s="19">
        <f t="shared" ca="1" si="4"/>
        <v>0</v>
      </c>
      <c r="L24" s="15">
        <f t="shared" ca="1" si="5"/>
        <v>0</v>
      </c>
      <c r="M24" s="13">
        <f t="shared" ca="1" si="6"/>
        <v>0</v>
      </c>
      <c r="N24" s="19">
        <f t="shared" ca="1" si="7"/>
        <v>0</v>
      </c>
      <c r="O24" s="15">
        <f t="shared" ca="1" si="8"/>
        <v>0</v>
      </c>
      <c r="P24" s="13">
        <f t="shared" ca="1" si="9"/>
        <v>0</v>
      </c>
      <c r="Q24" s="19">
        <f t="shared" ca="1" si="10"/>
        <v>0</v>
      </c>
      <c r="R24" s="15">
        <f t="shared" ca="1" si="11"/>
        <v>0</v>
      </c>
      <c r="S24" t="b">
        <f t="shared" ca="1" si="12"/>
        <v>0</v>
      </c>
      <c r="T24" s="22">
        <f ca="1">COUNTIF($S$9:S24,TRUE)</f>
        <v>7</v>
      </c>
    </row>
    <row r="25" spans="1:25" x14ac:dyDescent="0.25">
      <c r="A25" s="6" t="s">
        <v>24</v>
      </c>
      <c r="B25" s="7">
        <f t="shared" ca="1" si="14"/>
        <v>43841</v>
      </c>
      <c r="C25" s="7">
        <f t="shared" ca="1" si="14"/>
        <v>17661</v>
      </c>
      <c r="D25" s="7">
        <f t="shared" ca="1" si="14"/>
        <v>25759</v>
      </c>
      <c r="F25" s="11">
        <f t="shared" si="13"/>
        <v>2028</v>
      </c>
      <c r="G25" s="13">
        <f t="shared" ca="1" si="2"/>
        <v>0</v>
      </c>
      <c r="H25" s="18">
        <f t="shared" ca="1" si="2"/>
        <v>0</v>
      </c>
      <c r="I25" s="14">
        <f t="shared" ca="1" si="2"/>
        <v>0</v>
      </c>
      <c r="J25" s="13">
        <f t="shared" ca="1" si="3"/>
        <v>0</v>
      </c>
      <c r="K25" s="19">
        <f t="shared" ca="1" si="4"/>
        <v>0</v>
      </c>
      <c r="L25" s="15">
        <f t="shared" ca="1" si="5"/>
        <v>0</v>
      </c>
      <c r="M25" s="13">
        <f t="shared" ca="1" si="6"/>
        <v>0</v>
      </c>
      <c r="N25" s="19">
        <f t="shared" ca="1" si="7"/>
        <v>0</v>
      </c>
      <c r="O25" s="15">
        <f t="shared" ca="1" si="8"/>
        <v>0</v>
      </c>
      <c r="P25" s="13">
        <f t="shared" ca="1" si="9"/>
        <v>0</v>
      </c>
      <c r="Q25" s="19">
        <f t="shared" ca="1" si="10"/>
        <v>0</v>
      </c>
      <c r="R25" s="15">
        <f t="shared" ca="1" si="11"/>
        <v>0</v>
      </c>
      <c r="S25" t="b">
        <f t="shared" ca="1" si="12"/>
        <v>0</v>
      </c>
      <c r="T25" s="22">
        <f ca="1">COUNTIF($S$9:S25,TRUE)</f>
        <v>7</v>
      </c>
    </row>
    <row r="26" spans="1:25" x14ac:dyDescent="0.25">
      <c r="A26" s="8" t="s">
        <v>25</v>
      </c>
      <c r="B26" s="9">
        <f t="shared" ca="1" si="14"/>
        <v>59815</v>
      </c>
      <c r="C26" s="9">
        <f t="shared" ca="1" si="14"/>
        <v>7221</v>
      </c>
      <c r="D26" s="9">
        <f t="shared" ca="1" si="14"/>
        <v>17035</v>
      </c>
      <c r="F26" s="11">
        <f t="shared" si="13"/>
        <v>2029</v>
      </c>
      <c r="G26" s="13">
        <f t="shared" ca="1" si="2"/>
        <v>0</v>
      </c>
      <c r="H26" s="18">
        <f t="shared" ca="1" si="2"/>
        <v>0</v>
      </c>
      <c r="I26" s="14">
        <f t="shared" ca="1" si="2"/>
        <v>0</v>
      </c>
      <c r="J26" s="13">
        <f t="shared" ca="1" si="3"/>
        <v>0</v>
      </c>
      <c r="K26" s="19">
        <f t="shared" ca="1" si="4"/>
        <v>0</v>
      </c>
      <c r="L26" s="15">
        <f t="shared" ca="1" si="5"/>
        <v>0</v>
      </c>
      <c r="M26" s="13">
        <f t="shared" ca="1" si="6"/>
        <v>0</v>
      </c>
      <c r="N26" s="19">
        <f t="shared" ca="1" si="7"/>
        <v>0</v>
      </c>
      <c r="O26" s="15">
        <f t="shared" ca="1" si="8"/>
        <v>0</v>
      </c>
      <c r="P26" s="13">
        <f t="shared" ca="1" si="9"/>
        <v>0</v>
      </c>
      <c r="Q26" s="19">
        <f t="shared" ca="1" si="10"/>
        <v>0</v>
      </c>
      <c r="R26" s="15">
        <f t="shared" ca="1" si="11"/>
        <v>0</v>
      </c>
      <c r="S26" t="b">
        <f t="shared" ca="1" si="12"/>
        <v>0</v>
      </c>
      <c r="T26" s="22">
        <f ca="1">COUNTIF($S$9:S26,TRUE)</f>
        <v>7</v>
      </c>
    </row>
    <row r="27" spans="1:25" x14ac:dyDescent="0.25">
      <c r="A27" s="2" t="s">
        <v>26</v>
      </c>
      <c r="B27" s="3">
        <f t="shared" ca="1" si="14"/>
        <v>14077</v>
      </c>
      <c r="C27" s="3">
        <f t="shared" ca="1" si="14"/>
        <v>6534</v>
      </c>
      <c r="D27" s="3">
        <f t="shared" ca="1" si="14"/>
        <v>8221</v>
      </c>
      <c r="F27" s="11">
        <f t="shared" si="13"/>
        <v>2030</v>
      </c>
      <c r="G27" s="13">
        <f t="shared" ca="1" si="2"/>
        <v>0</v>
      </c>
      <c r="H27" s="18">
        <f t="shared" ca="1" si="2"/>
        <v>0</v>
      </c>
      <c r="I27" s="14">
        <f t="shared" ca="1" si="2"/>
        <v>0</v>
      </c>
      <c r="J27" s="13">
        <f t="shared" ca="1" si="3"/>
        <v>0</v>
      </c>
      <c r="K27" s="19">
        <f t="shared" ca="1" si="4"/>
        <v>0</v>
      </c>
      <c r="L27" s="15">
        <f t="shared" ca="1" si="5"/>
        <v>0</v>
      </c>
      <c r="M27" s="13">
        <f t="shared" ca="1" si="6"/>
        <v>0</v>
      </c>
      <c r="N27" s="19">
        <f t="shared" ca="1" si="7"/>
        <v>0</v>
      </c>
      <c r="O27" s="15">
        <f t="shared" ca="1" si="8"/>
        <v>0</v>
      </c>
      <c r="P27" s="13">
        <f t="shared" ca="1" si="9"/>
        <v>0</v>
      </c>
      <c r="Q27" s="19">
        <f t="shared" ca="1" si="10"/>
        <v>0</v>
      </c>
      <c r="R27" s="15">
        <f t="shared" ca="1" si="11"/>
        <v>0</v>
      </c>
      <c r="S27" t="b">
        <f t="shared" ca="1" si="12"/>
        <v>0</v>
      </c>
      <c r="T27" s="22">
        <f ca="1">COUNTIF($S$9:S27,TRUE)</f>
        <v>7</v>
      </c>
    </row>
    <row r="28" spans="1:25" x14ac:dyDescent="0.25">
      <c r="A28" s="4" t="s">
        <v>27</v>
      </c>
      <c r="B28" s="5">
        <f t="shared" ca="1" si="14"/>
        <v>30056</v>
      </c>
      <c r="C28" s="5">
        <f t="shared" ca="1" si="14"/>
        <v>11999</v>
      </c>
      <c r="D28" s="5">
        <f t="shared" ca="1" si="14"/>
        <v>17176</v>
      </c>
    </row>
    <row r="29" spans="1:25" x14ac:dyDescent="0.25">
      <c r="A29" s="6" t="s">
        <v>28</v>
      </c>
      <c r="B29" s="7">
        <f t="shared" ca="1" si="14"/>
        <v>46550</v>
      </c>
      <c r="C29" s="7">
        <f t="shared" ca="1" si="14"/>
        <v>19138</v>
      </c>
      <c r="D29" s="7">
        <f t="shared" ca="1" si="14"/>
        <v>25910</v>
      </c>
      <c r="E29" s="22"/>
      <c r="F29" s="22"/>
      <c r="G29" s="22"/>
      <c r="H29" s="22"/>
      <c r="I29" s="22"/>
      <c r="J29" s="22"/>
      <c r="K29" s="22" t="s">
        <v>91</v>
      </c>
      <c r="L29" s="22" t="s">
        <v>92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x14ac:dyDescent="0.25">
      <c r="A30" s="8" t="s">
        <v>29</v>
      </c>
      <c r="B30" s="9">
        <f t="shared" ca="1" si="14"/>
        <v>62780</v>
      </c>
      <c r="C30" s="9">
        <f t="shared" ca="1" si="14"/>
        <v>24150</v>
      </c>
      <c r="D30" s="9">
        <f t="shared" ca="1" si="14"/>
        <v>32729</v>
      </c>
      <c r="E30" s="22"/>
      <c r="F30" s="22"/>
      <c r="G30" s="22"/>
      <c r="H30" s="22"/>
      <c r="I30" s="22"/>
      <c r="J30" s="22"/>
      <c r="K30" s="22">
        <f>L4-K4+1</f>
        <v>6</v>
      </c>
      <c r="L30" s="22">
        <f>K30*4+3</f>
        <v>27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x14ac:dyDescent="0.25">
      <c r="A31" s="2" t="s">
        <v>30</v>
      </c>
      <c r="B31" s="3">
        <f t="shared" ca="1" si="14"/>
        <v>14664</v>
      </c>
      <c r="C31" s="3">
        <f t="shared" ca="1" si="14"/>
        <v>6685</v>
      </c>
      <c r="D31" s="3">
        <f t="shared" ca="1" si="14"/>
        <v>8395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x14ac:dyDescent="0.25">
      <c r="A32" s="4" t="s">
        <v>31</v>
      </c>
      <c r="B32" s="5">
        <f t="shared" ca="1" si="14"/>
        <v>30813</v>
      </c>
      <c r="C32" s="5">
        <f t="shared" ca="1" si="14"/>
        <v>9477</v>
      </c>
      <c r="D32" s="5">
        <f t="shared" ca="1" si="14"/>
        <v>16463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x14ac:dyDescent="0.25">
      <c r="A33" s="6" t="s">
        <v>32</v>
      </c>
      <c r="B33" s="7">
        <f t="shared" ca="1" si="14"/>
        <v>47301</v>
      </c>
      <c r="C33" s="7">
        <f t="shared" ca="1" si="14"/>
        <v>16808</v>
      </c>
      <c r="D33" s="7">
        <f t="shared" ca="1" si="14"/>
        <v>25470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x14ac:dyDescent="0.25">
      <c r="A34" s="8" t="s">
        <v>33</v>
      </c>
      <c r="B34" s="9">
        <f t="shared" ca="1" si="14"/>
        <v>63423</v>
      </c>
      <c r="C34" s="9">
        <f t="shared" ca="1" si="14"/>
        <v>27760</v>
      </c>
      <c r="D34" s="9">
        <f t="shared" ca="1" si="14"/>
        <v>38184</v>
      </c>
      <c r="E34" s="22"/>
      <c r="F34" s="22"/>
      <c r="G34" s="22"/>
      <c r="H34" s="22" t="s">
        <v>84</v>
      </c>
      <c r="I34" s="22" t="str">
        <f>F2&amp;" "&amp;I35</f>
        <v>TVEAT Revenue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x14ac:dyDescent="0.25">
      <c r="A35" s="2" t="s">
        <v>34</v>
      </c>
      <c r="B35" s="3">
        <f t="shared" ca="1" si="14"/>
        <v>13180</v>
      </c>
      <c r="C35" s="3">
        <f t="shared" ca="1" si="14"/>
        <v>5555</v>
      </c>
      <c r="D35" s="3">
        <f t="shared" ca="1" si="14"/>
        <v>7180</v>
      </c>
      <c r="E35" s="22"/>
      <c r="F35" s="22" t="s">
        <v>93</v>
      </c>
      <c r="G35" s="22" t="s">
        <v>94</v>
      </c>
      <c r="H35" s="22"/>
      <c r="I35" s="22" t="str">
        <f>$H$2</f>
        <v>Revenue</v>
      </c>
      <c r="J35" s="22"/>
      <c r="K35" s="22"/>
      <c r="L35" s="22" t="s">
        <v>96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x14ac:dyDescent="0.25">
      <c r="A36" s="4" t="s">
        <v>35</v>
      </c>
      <c r="B36" s="5">
        <f t="shared" ca="1" si="14"/>
        <v>25269</v>
      </c>
      <c r="C36" s="5">
        <f t="shared" ca="1" si="14"/>
        <v>5708</v>
      </c>
      <c r="D36" s="5">
        <f t="shared" ca="1" si="14"/>
        <v>7320</v>
      </c>
      <c r="E36" s="22"/>
      <c r="F36" s="22">
        <v>1</v>
      </c>
      <c r="G36" s="22">
        <f>COUNTIF($F$36:F36,NA())+1</f>
        <v>1</v>
      </c>
      <c r="H36" s="23" t="str">
        <f ca="1">IF(OR(ISERROR(F36),G36&gt;4),"",INDEX(OFFSET($L$35,COUNT($F$9:$F$27)*(G36-1)+G36,0,COUNT($F$9:$F$27),1),MATCH($K$4+F36-1,$F$9:$F$27,0)))</f>
        <v>2015 Q1</v>
      </c>
      <c r="I36" s="24">
        <f ca="1">INDEX($G$9:$R$27,MATCH(_xlfn.NUMBERVALUE(LEFT(H36,4)),$F$9:$F$27,0),MATCH($I$35&amp;" "&amp;RIGHT(H36,2),$G$8:$R$8,0))</f>
        <v>13568</v>
      </c>
      <c r="J36" s="22"/>
      <c r="K36" s="22"/>
      <c r="L36" s="22" t="str">
        <f t="shared" ref="L36:L54" si="15">F9&amp;" "&amp;$G$6</f>
        <v>2012 Q1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x14ac:dyDescent="0.25">
      <c r="A37" s="6" t="s">
        <v>36</v>
      </c>
      <c r="B37" s="7">
        <f t="shared" ca="1" si="14"/>
        <v>38545</v>
      </c>
      <c r="C37" s="7">
        <f t="shared" ca="1" si="14"/>
        <v>11343</v>
      </c>
      <c r="D37" s="7">
        <f t="shared" ca="1" si="14"/>
        <v>20661</v>
      </c>
      <c r="E37" s="22"/>
      <c r="F37" s="22">
        <f>IF(ISERROR(F36),1,IF(F36&lt;$K$30,F36+1,NA()))</f>
        <v>2</v>
      </c>
      <c r="G37" s="22">
        <f>COUNTIF($F$36:F37,NA())+1</f>
        <v>1</v>
      </c>
      <c r="H37" s="23" t="str">
        <f t="shared" ref="H37:H100" ca="1" si="16">IF(OR(ISERROR(F37),G37&gt;4),"",INDEX(OFFSET($L$35,COUNT($F$9:$F$27)*(G37-1)+G37,0,COUNT($F$9:$F$27),1),MATCH($K$4+F37-1,$F$9:$F$27,0)))</f>
        <v>2016 Q1</v>
      </c>
      <c r="I37" s="24">
        <f t="shared" ref="I37:I100" ca="1" si="17">INDEX($G$9:$R$27,MATCH(_xlfn.NUMBERVALUE(LEFT(H37,4)),$F$9:$F$27,0),MATCH($I$35&amp;" "&amp;RIGHT(H37,2),$G$8:$R$8,0))</f>
        <v>14369</v>
      </c>
      <c r="J37" s="22"/>
      <c r="K37" s="22"/>
      <c r="L37" s="22" t="str">
        <f t="shared" si="15"/>
        <v>2013 Q1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x14ac:dyDescent="0.25">
      <c r="A38" s="8" t="s">
        <v>37</v>
      </c>
      <c r="B38" s="9">
        <f t="shared" ca="1" si="14"/>
        <v>51717</v>
      </c>
      <c r="C38" s="9">
        <f t="shared" ca="1" si="14"/>
        <v>16732</v>
      </c>
      <c r="D38" s="9">
        <f t="shared" ca="1" si="14"/>
        <v>28067</v>
      </c>
      <c r="E38" s="22"/>
      <c r="F38" s="22">
        <f t="shared" ref="F38:F101" si="18">IF(ISERROR(F37),1,IF(F37&lt;$K$30,F37+1,NA()))</f>
        <v>3</v>
      </c>
      <c r="G38" s="22">
        <f>COUNTIF($F$36:F38,NA())+1</f>
        <v>1</v>
      </c>
      <c r="H38" s="23" t="str">
        <f t="shared" ca="1" si="16"/>
        <v>2017 Q1</v>
      </c>
      <c r="I38" s="24">
        <f t="shared" ca="1" si="17"/>
        <v>13781</v>
      </c>
      <c r="J38" s="22"/>
      <c r="K38" s="22"/>
      <c r="L38" s="22" t="str">
        <f t="shared" si="15"/>
        <v>2014 Q1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x14ac:dyDescent="0.25">
      <c r="A39" s="2" t="s">
        <v>38</v>
      </c>
      <c r="B39" s="3">
        <f t="shared" ca="1" si="14"/>
        <v>0</v>
      </c>
      <c r="C39" s="3">
        <f t="shared" ca="1" si="14"/>
        <v>0</v>
      </c>
      <c r="D39" s="3">
        <f t="shared" ca="1" si="14"/>
        <v>0</v>
      </c>
      <c r="E39" s="22"/>
      <c r="F39" s="22">
        <f t="shared" si="18"/>
        <v>4</v>
      </c>
      <c r="G39" s="22">
        <f>COUNTIF($F$36:F39,NA())+1</f>
        <v>1</v>
      </c>
      <c r="H39" s="23" t="str">
        <f t="shared" ca="1" si="16"/>
        <v>2018 Q1</v>
      </c>
      <c r="I39" s="24">
        <f t="shared" ca="1" si="17"/>
        <v>14077</v>
      </c>
      <c r="J39" s="22"/>
      <c r="K39" s="22"/>
      <c r="L39" s="22" t="str">
        <f t="shared" si="15"/>
        <v>2015 Q1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x14ac:dyDescent="0.25">
      <c r="A40" s="4" t="s">
        <v>39</v>
      </c>
      <c r="B40" s="5">
        <f t="shared" ca="1" si="14"/>
        <v>0</v>
      </c>
      <c r="C40" s="5">
        <f t="shared" ca="1" si="14"/>
        <v>0</v>
      </c>
      <c r="D40" s="5">
        <f t="shared" ca="1" si="14"/>
        <v>0</v>
      </c>
      <c r="E40" s="22"/>
      <c r="F40" s="22">
        <f t="shared" si="18"/>
        <v>5</v>
      </c>
      <c r="G40" s="22">
        <f>COUNTIF($F$36:F40,NA())+1</f>
        <v>1</v>
      </c>
      <c r="H40" s="23" t="str">
        <f t="shared" ca="1" si="16"/>
        <v>2019 Q1</v>
      </c>
      <c r="I40" s="24">
        <f t="shared" ca="1" si="17"/>
        <v>14664</v>
      </c>
      <c r="J40" s="22"/>
      <c r="K40" s="22"/>
      <c r="L40" s="22" t="str">
        <f t="shared" si="15"/>
        <v>2016 Q1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x14ac:dyDescent="0.25">
      <c r="A41" s="6" t="s">
        <v>40</v>
      </c>
      <c r="B41" s="7">
        <f t="shared" ca="1" si="14"/>
        <v>0</v>
      </c>
      <c r="C41" s="7">
        <f t="shared" ca="1" si="14"/>
        <v>0</v>
      </c>
      <c r="D41" s="7">
        <f t="shared" ca="1" si="14"/>
        <v>0</v>
      </c>
      <c r="E41" s="22"/>
      <c r="F41" s="22">
        <f t="shared" si="18"/>
        <v>6</v>
      </c>
      <c r="G41" s="22">
        <f>COUNTIF($F$36:F41,NA())+1</f>
        <v>1</v>
      </c>
      <c r="H41" s="23" t="str">
        <f t="shared" ca="1" si="16"/>
        <v>2020 Q1</v>
      </c>
      <c r="I41" s="24">
        <f t="shared" ca="1" si="17"/>
        <v>13180</v>
      </c>
      <c r="J41" s="22"/>
      <c r="K41" s="22"/>
      <c r="L41" s="22" t="str">
        <f t="shared" si="15"/>
        <v>2017 Q1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x14ac:dyDescent="0.25">
      <c r="A42" s="8" t="s">
        <v>41</v>
      </c>
      <c r="B42" s="9">
        <f t="shared" ca="1" si="14"/>
        <v>0</v>
      </c>
      <c r="C42" s="9">
        <f t="shared" ca="1" si="14"/>
        <v>0</v>
      </c>
      <c r="D42" s="9">
        <f t="shared" ca="1" si="14"/>
        <v>0</v>
      </c>
      <c r="E42" s="22"/>
      <c r="F42" s="22" t="e">
        <f t="shared" si="18"/>
        <v>#N/A</v>
      </c>
      <c r="G42" s="22">
        <f>COUNTIF($F$36:F42,NA())+1</f>
        <v>2</v>
      </c>
      <c r="H42" s="23" t="str">
        <f t="shared" ca="1" si="16"/>
        <v/>
      </c>
      <c r="I42" s="24" t="e">
        <f t="shared" ca="1" si="17"/>
        <v>#N/A</v>
      </c>
      <c r="J42" s="22"/>
      <c r="K42" s="22"/>
      <c r="L42" s="22" t="str">
        <f t="shared" si="15"/>
        <v>2018 Q1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x14ac:dyDescent="0.25">
      <c r="A43" s="2" t="s">
        <v>42</v>
      </c>
      <c r="B43" s="3">
        <f t="shared" ref="B43:D62" ca="1" si="19">INDEX(INDIRECT($F$2&amp;"!$A$1:$D$200"),MATCH($A43,INDIRECT($F$2&amp;"!$A:$A"),0),MATCH(B$2,INDIRECT($F$2&amp;"!$1:$1"),0))</f>
        <v>0</v>
      </c>
      <c r="C43" s="3">
        <f t="shared" ca="1" si="19"/>
        <v>0</v>
      </c>
      <c r="D43" s="3">
        <f t="shared" ca="1" si="19"/>
        <v>0</v>
      </c>
      <c r="E43" s="22"/>
      <c r="F43" s="22">
        <f t="shared" si="18"/>
        <v>1</v>
      </c>
      <c r="G43" s="22">
        <f>COUNTIF($F$36:F43,NA())+1</f>
        <v>2</v>
      </c>
      <c r="H43" s="23" t="str">
        <f t="shared" ca="1" si="16"/>
        <v>2015 Q2</v>
      </c>
      <c r="I43" s="24">
        <f t="shared" ca="1" si="17"/>
        <v>13743</v>
      </c>
      <c r="J43" s="22"/>
      <c r="K43" s="22"/>
      <c r="L43" s="22" t="str">
        <f t="shared" si="15"/>
        <v>2019 Q1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x14ac:dyDescent="0.25">
      <c r="A44" s="4" t="s">
        <v>43</v>
      </c>
      <c r="B44" s="5">
        <f t="shared" ca="1" si="19"/>
        <v>0</v>
      </c>
      <c r="C44" s="5">
        <f t="shared" ca="1" si="19"/>
        <v>0</v>
      </c>
      <c r="D44" s="5">
        <f t="shared" ca="1" si="19"/>
        <v>0</v>
      </c>
      <c r="E44" s="22"/>
      <c r="F44" s="22">
        <f t="shared" si="18"/>
        <v>2</v>
      </c>
      <c r="G44" s="22">
        <f>COUNTIF($F$36:F44,NA())+1</f>
        <v>2</v>
      </c>
      <c r="H44" s="23" t="str">
        <f t="shared" ca="1" si="16"/>
        <v>2016 Q2</v>
      </c>
      <c r="I44" s="24">
        <f t="shared" ca="1" si="17"/>
        <v>14497</v>
      </c>
      <c r="J44" s="22"/>
      <c r="K44" s="22"/>
      <c r="L44" s="22" t="str">
        <f t="shared" si="15"/>
        <v>2020 Q1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x14ac:dyDescent="0.25">
      <c r="A45" s="6" t="s">
        <v>44</v>
      </c>
      <c r="B45" s="7">
        <f t="shared" ca="1" si="19"/>
        <v>0</v>
      </c>
      <c r="C45" s="7">
        <f t="shared" ca="1" si="19"/>
        <v>0</v>
      </c>
      <c r="D45" s="7">
        <f t="shared" ca="1" si="19"/>
        <v>0</v>
      </c>
      <c r="E45" s="22"/>
      <c r="F45" s="22">
        <f t="shared" si="18"/>
        <v>3</v>
      </c>
      <c r="G45" s="22">
        <f>COUNTIF($F$36:F45,NA())+1</f>
        <v>2</v>
      </c>
      <c r="H45" s="23" t="str">
        <f t="shared" ca="1" si="16"/>
        <v>2017 Q2</v>
      </c>
      <c r="I45" s="24">
        <f t="shared" ca="1" si="17"/>
        <v>14728</v>
      </c>
      <c r="J45" s="22"/>
      <c r="K45" s="22"/>
      <c r="L45" s="22" t="str">
        <f t="shared" si="15"/>
        <v>2021 Q1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x14ac:dyDescent="0.25">
      <c r="A46" s="8" t="s">
        <v>45</v>
      </c>
      <c r="B46" s="9">
        <f t="shared" ca="1" si="19"/>
        <v>0</v>
      </c>
      <c r="C46" s="9">
        <f t="shared" ca="1" si="19"/>
        <v>0</v>
      </c>
      <c r="D46" s="9">
        <f t="shared" ca="1" si="19"/>
        <v>0</v>
      </c>
      <c r="E46" s="22"/>
      <c r="F46" s="22">
        <f t="shared" si="18"/>
        <v>4</v>
      </c>
      <c r="G46" s="22">
        <f>COUNTIF($F$36:F46,NA())+1</f>
        <v>2</v>
      </c>
      <c r="H46" s="23" t="str">
        <f t="shared" ca="1" si="16"/>
        <v>2018 Q2</v>
      </c>
      <c r="I46" s="24">
        <f t="shared" ca="1" si="17"/>
        <v>15979</v>
      </c>
      <c r="J46" s="22"/>
      <c r="K46" s="22"/>
      <c r="L46" s="22" t="str">
        <f t="shared" si="15"/>
        <v>2022 Q1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x14ac:dyDescent="0.25">
      <c r="A47" s="2" t="s">
        <v>46</v>
      </c>
      <c r="B47" s="3">
        <f t="shared" ca="1" si="19"/>
        <v>0</v>
      </c>
      <c r="C47" s="3">
        <f t="shared" ca="1" si="19"/>
        <v>0</v>
      </c>
      <c r="D47" s="3">
        <f t="shared" ca="1" si="19"/>
        <v>0</v>
      </c>
      <c r="E47" s="22"/>
      <c r="F47" s="22">
        <f t="shared" si="18"/>
        <v>5</v>
      </c>
      <c r="G47" s="22">
        <f>COUNTIF($F$36:F47,NA())+1</f>
        <v>2</v>
      </c>
      <c r="H47" s="23" t="str">
        <f t="shared" ca="1" si="16"/>
        <v>2019 Q2</v>
      </c>
      <c r="I47" s="24">
        <f t="shared" ca="1" si="17"/>
        <v>16149</v>
      </c>
      <c r="J47" s="22"/>
      <c r="K47" s="22"/>
      <c r="L47" s="22" t="str">
        <f t="shared" si="15"/>
        <v>2023 Q1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x14ac:dyDescent="0.25">
      <c r="A48" s="4" t="s">
        <v>47</v>
      </c>
      <c r="B48" s="5">
        <f t="shared" ca="1" si="19"/>
        <v>0</v>
      </c>
      <c r="C48" s="5">
        <f t="shared" ca="1" si="19"/>
        <v>0</v>
      </c>
      <c r="D48" s="5">
        <f t="shared" ca="1" si="19"/>
        <v>0</v>
      </c>
      <c r="E48" s="22"/>
      <c r="F48" s="22">
        <f t="shared" si="18"/>
        <v>6</v>
      </c>
      <c r="G48" s="22">
        <f>COUNTIF($F$36:F48,NA())+1</f>
        <v>2</v>
      </c>
      <c r="H48" s="23" t="str">
        <f t="shared" ca="1" si="16"/>
        <v>2020 Q2</v>
      </c>
      <c r="I48" s="24">
        <f t="shared" ca="1" si="17"/>
        <v>12089</v>
      </c>
      <c r="J48" s="22"/>
      <c r="K48" s="22"/>
      <c r="L48" s="22" t="str">
        <f t="shared" si="15"/>
        <v>2024 Q1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x14ac:dyDescent="0.25">
      <c r="A49" s="6" t="s">
        <v>48</v>
      </c>
      <c r="B49" s="7">
        <f t="shared" ca="1" si="19"/>
        <v>0</v>
      </c>
      <c r="C49" s="7">
        <f t="shared" ca="1" si="19"/>
        <v>0</v>
      </c>
      <c r="D49" s="7">
        <f t="shared" ca="1" si="19"/>
        <v>0</v>
      </c>
      <c r="E49" s="22"/>
      <c r="F49" s="22" t="e">
        <f t="shared" si="18"/>
        <v>#N/A</v>
      </c>
      <c r="G49" s="22">
        <f>COUNTIF($F$36:F49,NA())+1</f>
        <v>3</v>
      </c>
      <c r="H49" s="23" t="str">
        <f t="shared" ca="1" si="16"/>
        <v/>
      </c>
      <c r="I49" s="24" t="e">
        <f t="shared" ca="1" si="17"/>
        <v>#N/A</v>
      </c>
      <c r="J49" s="22"/>
      <c r="K49" s="22"/>
      <c r="L49" s="22" t="str">
        <f t="shared" si="15"/>
        <v>2025 Q1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x14ac:dyDescent="0.25">
      <c r="A50" s="8" t="s">
        <v>49</v>
      </c>
      <c r="B50" s="9">
        <f t="shared" ca="1" si="19"/>
        <v>0</v>
      </c>
      <c r="C50" s="9">
        <f t="shared" ca="1" si="19"/>
        <v>0</v>
      </c>
      <c r="D50" s="9">
        <f t="shared" ca="1" si="19"/>
        <v>0</v>
      </c>
      <c r="E50" s="22"/>
      <c r="F50" s="22">
        <f t="shared" si="18"/>
        <v>1</v>
      </c>
      <c r="G50" s="22">
        <f>COUNTIF($F$36:F50,NA())+1</f>
        <v>3</v>
      </c>
      <c r="H50" s="23" t="str">
        <f t="shared" ca="1" si="16"/>
        <v>2015 Q3</v>
      </c>
      <c r="I50" s="24">
        <f t="shared" ca="1" si="17"/>
        <v>14083</v>
      </c>
      <c r="J50" s="22"/>
      <c r="K50" s="22"/>
      <c r="L50" s="22" t="str">
        <f t="shared" si="15"/>
        <v>2026 Q1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x14ac:dyDescent="0.25">
      <c r="A51" s="2" t="s">
        <v>50</v>
      </c>
      <c r="B51" s="3">
        <f t="shared" ca="1" si="19"/>
        <v>0</v>
      </c>
      <c r="C51" s="3">
        <f t="shared" ca="1" si="19"/>
        <v>0</v>
      </c>
      <c r="D51" s="3">
        <f t="shared" ca="1" si="19"/>
        <v>0</v>
      </c>
      <c r="E51" s="22"/>
      <c r="F51" s="22">
        <f t="shared" si="18"/>
        <v>2</v>
      </c>
      <c r="G51" s="22">
        <f>COUNTIF($F$36:F51,NA())+1</f>
        <v>3</v>
      </c>
      <c r="H51" s="23" t="str">
        <f t="shared" ca="1" si="16"/>
        <v>2016 Q3</v>
      </c>
      <c r="I51" s="24">
        <f t="shared" ca="1" si="17"/>
        <v>15597</v>
      </c>
      <c r="J51" s="22"/>
      <c r="K51" s="22"/>
      <c r="L51" s="22" t="str">
        <f t="shared" si="15"/>
        <v>2027 Q1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x14ac:dyDescent="0.25">
      <c r="A52" s="4" t="s">
        <v>51</v>
      </c>
      <c r="B52" s="5">
        <f t="shared" ca="1" si="19"/>
        <v>0</v>
      </c>
      <c r="C52" s="5">
        <f t="shared" ca="1" si="19"/>
        <v>0</v>
      </c>
      <c r="D52" s="5">
        <f t="shared" ca="1" si="19"/>
        <v>0</v>
      </c>
      <c r="E52" s="22"/>
      <c r="F52" s="22">
        <f t="shared" si="18"/>
        <v>3</v>
      </c>
      <c r="G52" s="22">
        <f>COUNTIF($F$36:F52,NA())+1</f>
        <v>3</v>
      </c>
      <c r="H52" s="23" t="str">
        <f t="shared" ca="1" si="16"/>
        <v>2017 Q3</v>
      </c>
      <c r="I52" s="24">
        <f t="shared" ca="1" si="17"/>
        <v>15332</v>
      </c>
      <c r="J52" s="22"/>
      <c r="K52" s="22"/>
      <c r="L52" s="22" t="str">
        <f t="shared" si="15"/>
        <v>2028 Q1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x14ac:dyDescent="0.25">
      <c r="A53" s="6" t="s">
        <v>52</v>
      </c>
      <c r="B53" s="7">
        <f t="shared" ca="1" si="19"/>
        <v>0</v>
      </c>
      <c r="C53" s="7">
        <f t="shared" ca="1" si="19"/>
        <v>0</v>
      </c>
      <c r="D53" s="7">
        <f t="shared" ca="1" si="19"/>
        <v>0</v>
      </c>
      <c r="E53" s="22"/>
      <c r="F53" s="22">
        <f t="shared" si="18"/>
        <v>4</v>
      </c>
      <c r="G53" s="22">
        <f>COUNTIF($F$36:F53,NA())+1</f>
        <v>3</v>
      </c>
      <c r="H53" s="23" t="str">
        <f t="shared" ca="1" si="16"/>
        <v>2018 Q3</v>
      </c>
      <c r="I53" s="24">
        <f t="shared" ca="1" si="17"/>
        <v>16494</v>
      </c>
      <c r="J53" s="22"/>
      <c r="K53" s="22"/>
      <c r="L53" s="22" t="str">
        <f t="shared" si="15"/>
        <v>2029 Q1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x14ac:dyDescent="0.25">
      <c r="A54" s="8" t="s">
        <v>53</v>
      </c>
      <c r="B54" s="9">
        <f t="shared" ca="1" si="19"/>
        <v>0</v>
      </c>
      <c r="C54" s="9">
        <f t="shared" ca="1" si="19"/>
        <v>0</v>
      </c>
      <c r="D54" s="9">
        <f t="shared" ca="1" si="19"/>
        <v>0</v>
      </c>
      <c r="E54" s="22"/>
      <c r="F54" s="22">
        <f t="shared" si="18"/>
        <v>5</v>
      </c>
      <c r="G54" s="22">
        <f>COUNTIF($F$36:F54,NA())+1</f>
        <v>3</v>
      </c>
      <c r="H54" s="23" t="str">
        <f t="shared" ca="1" si="16"/>
        <v>2019 Q3</v>
      </c>
      <c r="I54" s="24">
        <f t="shared" ca="1" si="17"/>
        <v>16488</v>
      </c>
      <c r="J54" s="22"/>
      <c r="K54" s="22"/>
      <c r="L54" s="22" t="str">
        <f t="shared" si="15"/>
        <v>2030 Q1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x14ac:dyDescent="0.25">
      <c r="A55" s="2" t="s">
        <v>54</v>
      </c>
      <c r="B55" s="3">
        <f t="shared" ca="1" si="19"/>
        <v>0</v>
      </c>
      <c r="C55" s="3">
        <f t="shared" ca="1" si="19"/>
        <v>0</v>
      </c>
      <c r="D55" s="3">
        <f t="shared" ca="1" si="19"/>
        <v>0</v>
      </c>
      <c r="E55" s="22"/>
      <c r="F55" s="22">
        <f t="shared" si="18"/>
        <v>6</v>
      </c>
      <c r="G55" s="22">
        <f>COUNTIF($F$36:F55,NA())+1</f>
        <v>3</v>
      </c>
      <c r="H55" s="23" t="str">
        <f t="shared" ca="1" si="16"/>
        <v>2020 Q3</v>
      </c>
      <c r="I55" s="24">
        <f t="shared" ca="1" si="17"/>
        <v>13276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x14ac:dyDescent="0.25">
      <c r="A56" s="4" t="s">
        <v>55</v>
      </c>
      <c r="B56" s="5">
        <f t="shared" ca="1" si="19"/>
        <v>0</v>
      </c>
      <c r="C56" s="5">
        <f t="shared" ca="1" si="19"/>
        <v>0</v>
      </c>
      <c r="D56" s="5">
        <f t="shared" ca="1" si="19"/>
        <v>0</v>
      </c>
      <c r="E56" s="22"/>
      <c r="F56" s="22" t="e">
        <f t="shared" si="18"/>
        <v>#N/A</v>
      </c>
      <c r="G56" s="22">
        <f>COUNTIF($F$36:F56,NA())+1</f>
        <v>4</v>
      </c>
      <c r="H56" s="23" t="str">
        <f t="shared" ca="1" si="16"/>
        <v/>
      </c>
      <c r="I56" s="24" t="e">
        <f t="shared" ca="1" si="17"/>
        <v>#N/A</v>
      </c>
      <c r="J56" s="22"/>
      <c r="K56" s="22"/>
      <c r="L56" s="22" t="str">
        <f t="shared" ref="L56:L74" si="20">F9&amp;" "&amp;$J$6</f>
        <v>2012 Q2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x14ac:dyDescent="0.25">
      <c r="A57" s="6" t="s">
        <v>56</v>
      </c>
      <c r="B57" s="7">
        <f t="shared" ca="1" si="19"/>
        <v>0</v>
      </c>
      <c r="C57" s="7">
        <f t="shared" ca="1" si="19"/>
        <v>0</v>
      </c>
      <c r="D57" s="7">
        <f t="shared" ca="1" si="19"/>
        <v>0</v>
      </c>
      <c r="E57" s="22"/>
      <c r="F57" s="22">
        <f t="shared" si="18"/>
        <v>1</v>
      </c>
      <c r="G57" s="22">
        <f>COUNTIF($F$36:F57,NA())+1</f>
        <v>4</v>
      </c>
      <c r="H57" s="23" t="str">
        <f t="shared" ca="1" si="16"/>
        <v>2015 Q4</v>
      </c>
      <c r="I57" s="24">
        <f t="shared" ca="1" si="17"/>
        <v>14534</v>
      </c>
      <c r="J57" s="22"/>
      <c r="K57" s="22"/>
      <c r="L57" s="22" t="str">
        <f t="shared" si="20"/>
        <v>2013 Q2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x14ac:dyDescent="0.25">
      <c r="A58" s="8" t="s">
        <v>57</v>
      </c>
      <c r="B58" s="9">
        <f t="shared" ca="1" si="19"/>
        <v>0</v>
      </c>
      <c r="C58" s="9">
        <f t="shared" ca="1" si="19"/>
        <v>0</v>
      </c>
      <c r="D58" s="9">
        <f t="shared" ca="1" si="19"/>
        <v>0</v>
      </c>
      <c r="E58" s="22"/>
      <c r="F58" s="22">
        <f t="shared" si="18"/>
        <v>2</v>
      </c>
      <c r="G58" s="22">
        <f>COUNTIF($F$36:F58,NA())+1</f>
        <v>4</v>
      </c>
      <c r="H58" s="23" t="str">
        <f t="shared" ca="1" si="16"/>
        <v>2016 Q4</v>
      </c>
      <c r="I58" s="24">
        <f t="shared" ca="1" si="17"/>
        <v>14519</v>
      </c>
      <c r="J58" s="22"/>
      <c r="K58" s="22"/>
      <c r="L58" s="22" t="str">
        <f t="shared" si="20"/>
        <v>2014 Q2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x14ac:dyDescent="0.25">
      <c r="A59" s="2" t="s">
        <v>58</v>
      </c>
      <c r="B59" s="3">
        <f t="shared" ca="1" si="19"/>
        <v>0</v>
      </c>
      <c r="C59" s="3">
        <f t="shared" ca="1" si="19"/>
        <v>0</v>
      </c>
      <c r="D59" s="3">
        <f t="shared" ca="1" si="19"/>
        <v>0</v>
      </c>
      <c r="E59" s="22"/>
      <c r="F59" s="22">
        <f t="shared" si="18"/>
        <v>3</v>
      </c>
      <c r="G59" s="22">
        <f>COUNTIF($F$36:F59,NA())+1</f>
        <v>4</v>
      </c>
      <c r="H59" s="23" t="str">
        <f t="shared" ca="1" si="16"/>
        <v>2017 Q4</v>
      </c>
      <c r="I59" s="24">
        <f t="shared" ca="1" si="17"/>
        <v>15974</v>
      </c>
      <c r="J59" s="22"/>
      <c r="K59" s="22"/>
      <c r="L59" s="22" t="str">
        <f t="shared" si="20"/>
        <v>2015 Q2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x14ac:dyDescent="0.25">
      <c r="A60" s="4" t="s">
        <v>59</v>
      </c>
      <c r="B60" s="5">
        <f t="shared" ca="1" si="19"/>
        <v>0</v>
      </c>
      <c r="C60" s="5">
        <f t="shared" ca="1" si="19"/>
        <v>0</v>
      </c>
      <c r="D60" s="5">
        <f t="shared" ca="1" si="19"/>
        <v>0</v>
      </c>
      <c r="E60" s="22"/>
      <c r="F60" s="22">
        <f t="shared" si="18"/>
        <v>4</v>
      </c>
      <c r="G60" s="22">
        <f>COUNTIF($F$36:F60,NA())+1</f>
        <v>4</v>
      </c>
      <c r="H60" s="23" t="str">
        <f t="shared" ca="1" si="16"/>
        <v>2018 Q4</v>
      </c>
      <c r="I60" s="24">
        <f t="shared" ca="1" si="17"/>
        <v>16230</v>
      </c>
      <c r="J60" s="22"/>
      <c r="K60" s="22"/>
      <c r="L60" s="22" t="str">
        <f t="shared" si="20"/>
        <v>2016 Q2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x14ac:dyDescent="0.25">
      <c r="A61" s="6" t="s">
        <v>60</v>
      </c>
      <c r="B61" s="7">
        <f t="shared" ca="1" si="19"/>
        <v>0</v>
      </c>
      <c r="C61" s="7">
        <f t="shared" ca="1" si="19"/>
        <v>0</v>
      </c>
      <c r="D61" s="7">
        <f t="shared" ca="1" si="19"/>
        <v>0</v>
      </c>
      <c r="E61" s="22"/>
      <c r="F61" s="22">
        <f t="shared" si="18"/>
        <v>5</v>
      </c>
      <c r="G61" s="22">
        <f>COUNTIF($F$36:F61,NA())+1</f>
        <v>4</v>
      </c>
      <c r="H61" s="23" t="str">
        <f t="shared" ca="1" si="16"/>
        <v>2019 Q4</v>
      </c>
      <c r="I61" s="24">
        <f t="shared" ca="1" si="17"/>
        <v>16122</v>
      </c>
      <c r="J61" s="22"/>
      <c r="K61" s="22"/>
      <c r="L61" s="22" t="str">
        <f t="shared" si="20"/>
        <v>2017 Q2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x14ac:dyDescent="0.25">
      <c r="A62" s="8" t="s">
        <v>61</v>
      </c>
      <c r="B62" s="9">
        <f t="shared" ca="1" si="19"/>
        <v>0</v>
      </c>
      <c r="C62" s="9">
        <f t="shared" ca="1" si="19"/>
        <v>0</v>
      </c>
      <c r="D62" s="9">
        <f t="shared" ca="1" si="19"/>
        <v>0</v>
      </c>
      <c r="E62" s="22"/>
      <c r="F62" s="22">
        <f t="shared" si="18"/>
        <v>6</v>
      </c>
      <c r="G62" s="22">
        <f>COUNTIF($F$36:F62,NA())+1</f>
        <v>4</v>
      </c>
      <c r="H62" s="23" t="str">
        <f t="shared" ca="1" si="16"/>
        <v>2020 Q4</v>
      </c>
      <c r="I62" s="24">
        <f t="shared" ca="1" si="17"/>
        <v>13172</v>
      </c>
      <c r="J62" s="22"/>
      <c r="K62" s="22"/>
      <c r="L62" s="22" t="str">
        <f t="shared" si="20"/>
        <v>2018 Q2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x14ac:dyDescent="0.25">
      <c r="A63" s="2" t="s">
        <v>62</v>
      </c>
      <c r="B63" s="3">
        <f t="shared" ref="B63:D78" ca="1" si="21">INDEX(INDIRECT($F$2&amp;"!$A$1:$D$200"),MATCH($A63,INDIRECT($F$2&amp;"!$A:$A"),0),MATCH(B$2,INDIRECT($F$2&amp;"!$1:$1"),0))</f>
        <v>0</v>
      </c>
      <c r="C63" s="3">
        <f t="shared" ca="1" si="21"/>
        <v>0</v>
      </c>
      <c r="D63" s="3">
        <f t="shared" ca="1" si="21"/>
        <v>0</v>
      </c>
      <c r="E63" s="22"/>
      <c r="F63" s="22" t="e">
        <f t="shared" si="18"/>
        <v>#N/A</v>
      </c>
      <c r="G63" s="22">
        <f>COUNTIF($F$36:F63,NA())+1</f>
        <v>5</v>
      </c>
      <c r="H63" s="23" t="str">
        <f t="shared" ca="1" si="16"/>
        <v/>
      </c>
      <c r="I63" s="24" t="e">
        <f t="shared" ca="1" si="17"/>
        <v>#N/A</v>
      </c>
      <c r="J63" s="22"/>
      <c r="K63" s="22"/>
      <c r="L63" s="22" t="str">
        <f t="shared" si="20"/>
        <v>2019 Q2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x14ac:dyDescent="0.25">
      <c r="A64" s="4" t="s">
        <v>63</v>
      </c>
      <c r="B64" s="5">
        <f t="shared" ca="1" si="21"/>
        <v>0</v>
      </c>
      <c r="C64" s="5">
        <f t="shared" ca="1" si="21"/>
        <v>0</v>
      </c>
      <c r="D64" s="5">
        <f t="shared" ca="1" si="21"/>
        <v>0</v>
      </c>
      <c r="E64" s="22"/>
      <c r="F64" s="22">
        <f t="shared" si="18"/>
        <v>1</v>
      </c>
      <c r="G64" s="22">
        <f>COUNTIF($F$36:F64,NA())+1</f>
        <v>5</v>
      </c>
      <c r="H64" s="23" t="str">
        <f t="shared" ca="1" si="16"/>
        <v/>
      </c>
      <c r="I64" s="24" t="e">
        <f t="shared" ca="1" si="17"/>
        <v>#N/A</v>
      </c>
      <c r="J64" s="22"/>
      <c r="K64" s="22"/>
      <c r="L64" s="22" t="str">
        <f t="shared" si="20"/>
        <v>2020 Q2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x14ac:dyDescent="0.25">
      <c r="A65" s="6" t="s">
        <v>64</v>
      </c>
      <c r="B65" s="7">
        <f t="shared" ca="1" si="21"/>
        <v>0</v>
      </c>
      <c r="C65" s="7">
        <f t="shared" ca="1" si="21"/>
        <v>0</v>
      </c>
      <c r="D65" s="7">
        <f t="shared" ca="1" si="21"/>
        <v>0</v>
      </c>
      <c r="E65" s="22"/>
      <c r="F65" s="22">
        <f t="shared" si="18"/>
        <v>2</v>
      </c>
      <c r="G65" s="22">
        <f>COUNTIF($F$36:F65,NA())+1</f>
        <v>5</v>
      </c>
      <c r="H65" s="23" t="str">
        <f t="shared" ca="1" si="16"/>
        <v/>
      </c>
      <c r="I65" s="24" t="e">
        <f t="shared" ca="1" si="17"/>
        <v>#N/A</v>
      </c>
      <c r="J65" s="22"/>
      <c r="K65" s="22"/>
      <c r="L65" s="22" t="str">
        <f t="shared" si="20"/>
        <v>2021 Q2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x14ac:dyDescent="0.25">
      <c r="A66" s="8" t="s">
        <v>65</v>
      </c>
      <c r="B66" s="9">
        <f t="shared" ca="1" si="21"/>
        <v>0</v>
      </c>
      <c r="C66" s="9">
        <f t="shared" ca="1" si="21"/>
        <v>0</v>
      </c>
      <c r="D66" s="9">
        <f t="shared" ca="1" si="21"/>
        <v>0</v>
      </c>
      <c r="E66" s="22"/>
      <c r="F66" s="22">
        <f t="shared" si="18"/>
        <v>3</v>
      </c>
      <c r="G66" s="22">
        <f>COUNTIF($F$36:F66,NA())+1</f>
        <v>5</v>
      </c>
      <c r="H66" s="23" t="str">
        <f t="shared" ca="1" si="16"/>
        <v/>
      </c>
      <c r="I66" s="24" t="e">
        <f t="shared" ca="1" si="17"/>
        <v>#N/A</v>
      </c>
      <c r="J66" s="22"/>
      <c r="K66" s="22"/>
      <c r="L66" s="22" t="str">
        <f t="shared" si="20"/>
        <v>2022 Q2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x14ac:dyDescent="0.25">
      <c r="A67" s="2" t="s">
        <v>66</v>
      </c>
      <c r="B67" s="3">
        <f t="shared" ca="1" si="21"/>
        <v>0</v>
      </c>
      <c r="C67" s="3">
        <f t="shared" ca="1" si="21"/>
        <v>0</v>
      </c>
      <c r="D67" s="3">
        <f t="shared" ca="1" si="21"/>
        <v>0</v>
      </c>
      <c r="E67" s="22"/>
      <c r="F67" s="22">
        <f t="shared" si="18"/>
        <v>4</v>
      </c>
      <c r="G67" s="22">
        <f>COUNTIF($F$36:F67,NA())+1</f>
        <v>5</v>
      </c>
      <c r="H67" s="23" t="str">
        <f t="shared" ca="1" si="16"/>
        <v/>
      </c>
      <c r="I67" s="24" t="e">
        <f t="shared" ca="1" si="17"/>
        <v>#N/A</v>
      </c>
      <c r="J67" s="22"/>
      <c r="K67" s="22"/>
      <c r="L67" s="22" t="str">
        <f t="shared" si="20"/>
        <v>2023 Q2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x14ac:dyDescent="0.25">
      <c r="A68" s="4" t="s">
        <v>67</v>
      </c>
      <c r="B68" s="5">
        <f t="shared" ca="1" si="21"/>
        <v>0</v>
      </c>
      <c r="C68" s="5">
        <f t="shared" ca="1" si="21"/>
        <v>0</v>
      </c>
      <c r="D68" s="5">
        <f t="shared" ca="1" si="21"/>
        <v>0</v>
      </c>
      <c r="E68" s="22"/>
      <c r="F68" s="22">
        <f t="shared" si="18"/>
        <v>5</v>
      </c>
      <c r="G68" s="22">
        <f>COUNTIF($F$36:F68,NA())+1</f>
        <v>5</v>
      </c>
      <c r="H68" s="23" t="str">
        <f t="shared" ca="1" si="16"/>
        <v/>
      </c>
      <c r="I68" s="24" t="e">
        <f t="shared" ca="1" si="17"/>
        <v>#N/A</v>
      </c>
      <c r="J68" s="22"/>
      <c r="K68" s="22"/>
      <c r="L68" s="22" t="str">
        <f t="shared" si="20"/>
        <v>2024 Q2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x14ac:dyDescent="0.25">
      <c r="A69" s="6" t="s">
        <v>68</v>
      </c>
      <c r="B69" s="7">
        <f t="shared" ca="1" si="21"/>
        <v>0</v>
      </c>
      <c r="C69" s="7">
        <f t="shared" ca="1" si="21"/>
        <v>0</v>
      </c>
      <c r="D69" s="7">
        <f t="shared" ca="1" si="21"/>
        <v>0</v>
      </c>
      <c r="E69" s="22"/>
      <c r="F69" s="22">
        <f t="shared" si="18"/>
        <v>6</v>
      </c>
      <c r="G69" s="22">
        <f>COUNTIF($F$36:F69,NA())+1</f>
        <v>5</v>
      </c>
      <c r="H69" s="23" t="str">
        <f t="shared" ca="1" si="16"/>
        <v/>
      </c>
      <c r="I69" s="24" t="e">
        <f t="shared" ca="1" si="17"/>
        <v>#N/A</v>
      </c>
      <c r="J69" s="22"/>
      <c r="K69" s="22"/>
      <c r="L69" s="22" t="str">
        <f t="shared" si="20"/>
        <v>2025 Q2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x14ac:dyDescent="0.25">
      <c r="A70" s="8" t="s">
        <v>69</v>
      </c>
      <c r="B70" s="9">
        <f t="shared" ca="1" si="21"/>
        <v>0</v>
      </c>
      <c r="C70" s="9">
        <f t="shared" ca="1" si="21"/>
        <v>0</v>
      </c>
      <c r="D70" s="9">
        <f t="shared" ca="1" si="21"/>
        <v>0</v>
      </c>
      <c r="E70" s="22"/>
      <c r="F70" s="22" t="e">
        <f t="shared" si="18"/>
        <v>#N/A</v>
      </c>
      <c r="G70" s="22">
        <f>COUNTIF($F$36:F70,NA())+1</f>
        <v>6</v>
      </c>
      <c r="H70" s="23" t="str">
        <f t="shared" ca="1" si="16"/>
        <v/>
      </c>
      <c r="I70" s="24" t="e">
        <f t="shared" ca="1" si="17"/>
        <v>#N/A</v>
      </c>
      <c r="J70" s="22"/>
      <c r="K70" s="22"/>
      <c r="L70" s="22" t="str">
        <f t="shared" si="20"/>
        <v>2026 Q2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x14ac:dyDescent="0.25">
      <c r="A71" s="2" t="s">
        <v>70</v>
      </c>
      <c r="B71" s="3">
        <f t="shared" ca="1" si="21"/>
        <v>0</v>
      </c>
      <c r="C71" s="3">
        <f t="shared" ca="1" si="21"/>
        <v>0</v>
      </c>
      <c r="D71" s="3">
        <f t="shared" ca="1" si="21"/>
        <v>0</v>
      </c>
      <c r="E71" s="22"/>
      <c r="F71" s="22">
        <f t="shared" si="18"/>
        <v>1</v>
      </c>
      <c r="G71" s="22">
        <f>COUNTIF($F$36:F71,NA())+1</f>
        <v>6</v>
      </c>
      <c r="H71" s="23" t="str">
        <f t="shared" ca="1" si="16"/>
        <v/>
      </c>
      <c r="I71" s="24" t="e">
        <f t="shared" ca="1" si="17"/>
        <v>#N/A</v>
      </c>
      <c r="J71" s="22"/>
      <c r="K71" s="22"/>
      <c r="L71" s="22" t="str">
        <f t="shared" si="20"/>
        <v>2027 Q2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x14ac:dyDescent="0.25">
      <c r="A72" s="4" t="s">
        <v>71</v>
      </c>
      <c r="B72" s="5">
        <f t="shared" ca="1" si="21"/>
        <v>0</v>
      </c>
      <c r="C72" s="5">
        <f t="shared" ca="1" si="21"/>
        <v>0</v>
      </c>
      <c r="D72" s="5">
        <f t="shared" ca="1" si="21"/>
        <v>0</v>
      </c>
      <c r="E72" s="22"/>
      <c r="F72" s="22">
        <f t="shared" si="18"/>
        <v>2</v>
      </c>
      <c r="G72" s="22">
        <f>COUNTIF($F$36:F72,NA())+1</f>
        <v>6</v>
      </c>
      <c r="H72" s="23" t="str">
        <f t="shared" ca="1" si="16"/>
        <v/>
      </c>
      <c r="I72" s="24" t="e">
        <f t="shared" ca="1" si="17"/>
        <v>#N/A</v>
      </c>
      <c r="J72" s="22"/>
      <c r="K72" s="22"/>
      <c r="L72" s="22" t="str">
        <f t="shared" si="20"/>
        <v>2028 Q2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x14ac:dyDescent="0.25">
      <c r="A73" s="6" t="s">
        <v>72</v>
      </c>
      <c r="B73" s="7">
        <f t="shared" ca="1" si="21"/>
        <v>0</v>
      </c>
      <c r="C73" s="7">
        <f t="shared" ca="1" si="21"/>
        <v>0</v>
      </c>
      <c r="D73" s="7">
        <f t="shared" ca="1" si="21"/>
        <v>0</v>
      </c>
      <c r="E73" s="22"/>
      <c r="F73" s="22">
        <f t="shared" si="18"/>
        <v>3</v>
      </c>
      <c r="G73" s="22">
        <f>COUNTIF($F$36:F73,NA())+1</f>
        <v>6</v>
      </c>
      <c r="H73" s="23" t="str">
        <f t="shared" ca="1" si="16"/>
        <v/>
      </c>
      <c r="I73" s="24" t="e">
        <f t="shared" ca="1" si="17"/>
        <v>#N/A</v>
      </c>
      <c r="J73" s="22"/>
      <c r="K73" s="22"/>
      <c r="L73" s="22" t="str">
        <f t="shared" si="20"/>
        <v>2029 Q2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x14ac:dyDescent="0.25">
      <c r="A74" s="8" t="s">
        <v>73</v>
      </c>
      <c r="B74" s="9">
        <f t="shared" ca="1" si="21"/>
        <v>0</v>
      </c>
      <c r="C74" s="9">
        <f t="shared" ca="1" si="21"/>
        <v>0</v>
      </c>
      <c r="D74" s="9">
        <f t="shared" ca="1" si="21"/>
        <v>0</v>
      </c>
      <c r="E74" s="22"/>
      <c r="F74" s="22">
        <f t="shared" si="18"/>
        <v>4</v>
      </c>
      <c r="G74" s="22">
        <f>COUNTIF($F$36:F74,NA())+1</f>
        <v>6</v>
      </c>
      <c r="H74" s="23" t="str">
        <f t="shared" ca="1" si="16"/>
        <v/>
      </c>
      <c r="I74" s="24" t="e">
        <f t="shared" ca="1" si="17"/>
        <v>#N/A</v>
      </c>
      <c r="J74" s="22"/>
      <c r="K74" s="22"/>
      <c r="L74" s="22" t="str">
        <f t="shared" si="20"/>
        <v>2030 Q2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x14ac:dyDescent="0.25">
      <c r="A75" s="2" t="s">
        <v>74</v>
      </c>
      <c r="B75" s="3">
        <f t="shared" ca="1" si="21"/>
        <v>0</v>
      </c>
      <c r="C75" s="3">
        <f t="shared" ca="1" si="21"/>
        <v>0</v>
      </c>
      <c r="D75" s="3">
        <f t="shared" ca="1" si="21"/>
        <v>0</v>
      </c>
      <c r="E75" s="22"/>
      <c r="F75" s="22">
        <f t="shared" si="18"/>
        <v>5</v>
      </c>
      <c r="G75" s="22">
        <f>COUNTIF($F$36:F75,NA())+1</f>
        <v>6</v>
      </c>
      <c r="H75" s="23" t="str">
        <f t="shared" ca="1" si="16"/>
        <v/>
      </c>
      <c r="I75" s="24" t="e">
        <f t="shared" ca="1" si="17"/>
        <v>#N/A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x14ac:dyDescent="0.25">
      <c r="A76" s="4" t="s">
        <v>75</v>
      </c>
      <c r="B76" s="5">
        <f t="shared" ca="1" si="21"/>
        <v>0</v>
      </c>
      <c r="C76" s="5">
        <f t="shared" ca="1" si="21"/>
        <v>0</v>
      </c>
      <c r="D76" s="5">
        <f t="shared" ca="1" si="21"/>
        <v>0</v>
      </c>
      <c r="E76" s="22"/>
      <c r="F76" s="22">
        <f t="shared" si="18"/>
        <v>6</v>
      </c>
      <c r="G76" s="22">
        <f>COUNTIF($F$36:F76,NA())+1</f>
        <v>6</v>
      </c>
      <c r="H76" s="23" t="str">
        <f t="shared" ca="1" si="16"/>
        <v/>
      </c>
      <c r="I76" s="24" t="e">
        <f t="shared" ca="1" si="17"/>
        <v>#N/A</v>
      </c>
      <c r="J76" s="22"/>
      <c r="K76" s="22"/>
      <c r="L76" s="22" t="str">
        <f t="shared" ref="L76:L94" si="22">F9&amp;" "&amp;$M$6</f>
        <v>2012 Q3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x14ac:dyDescent="0.25">
      <c r="A77" s="6" t="s">
        <v>76</v>
      </c>
      <c r="B77" s="7">
        <f t="shared" ca="1" si="21"/>
        <v>0</v>
      </c>
      <c r="C77" s="7">
        <f t="shared" ca="1" si="21"/>
        <v>0</v>
      </c>
      <c r="D77" s="7">
        <f t="shared" ca="1" si="21"/>
        <v>0</v>
      </c>
      <c r="E77" s="22"/>
      <c r="F77" s="22" t="e">
        <f t="shared" si="18"/>
        <v>#N/A</v>
      </c>
      <c r="G77" s="22">
        <f>COUNTIF($F$36:F77,NA())+1</f>
        <v>7</v>
      </c>
      <c r="H77" s="23" t="str">
        <f t="shared" ca="1" si="16"/>
        <v/>
      </c>
      <c r="I77" s="24" t="e">
        <f t="shared" ca="1" si="17"/>
        <v>#N/A</v>
      </c>
      <c r="J77" s="22"/>
      <c r="K77" s="22"/>
      <c r="L77" s="22" t="str">
        <f t="shared" si="22"/>
        <v>2013 Q3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x14ac:dyDescent="0.25">
      <c r="A78" s="8" t="s">
        <v>77</v>
      </c>
      <c r="B78" s="9">
        <f t="shared" ca="1" si="21"/>
        <v>0</v>
      </c>
      <c r="C78" s="9">
        <f t="shared" ca="1" si="21"/>
        <v>0</v>
      </c>
      <c r="D78" s="9">
        <f t="shared" ca="1" si="21"/>
        <v>0</v>
      </c>
      <c r="E78" s="22"/>
      <c r="F78" s="22">
        <f t="shared" si="18"/>
        <v>1</v>
      </c>
      <c r="G78" s="22">
        <f>COUNTIF($F$36:F78,NA())+1</f>
        <v>7</v>
      </c>
      <c r="H78" s="23" t="str">
        <f t="shared" ca="1" si="16"/>
        <v/>
      </c>
      <c r="I78" s="24" t="e">
        <f t="shared" ca="1" si="17"/>
        <v>#N/A</v>
      </c>
      <c r="J78" s="22"/>
      <c r="K78" s="22"/>
      <c r="L78" s="22" t="str">
        <f t="shared" si="22"/>
        <v>2014 Q3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x14ac:dyDescent="0.25">
      <c r="E79" s="22"/>
      <c r="F79" s="22">
        <f t="shared" si="18"/>
        <v>2</v>
      </c>
      <c r="G79" s="22">
        <f>COUNTIF($F$36:F79,NA())+1</f>
        <v>7</v>
      </c>
      <c r="H79" s="23" t="str">
        <f t="shared" ca="1" si="16"/>
        <v/>
      </c>
      <c r="I79" s="24" t="e">
        <f t="shared" ca="1" si="17"/>
        <v>#N/A</v>
      </c>
      <c r="J79" s="22"/>
      <c r="K79" s="22"/>
      <c r="L79" s="22" t="str">
        <f t="shared" si="22"/>
        <v>2015 Q3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x14ac:dyDescent="0.25">
      <c r="E80" s="22"/>
      <c r="F80" s="22">
        <f t="shared" si="18"/>
        <v>3</v>
      </c>
      <c r="G80" s="22">
        <f>COUNTIF($F$36:F80,NA())+1</f>
        <v>7</v>
      </c>
      <c r="H80" s="23" t="str">
        <f t="shared" ca="1" si="16"/>
        <v/>
      </c>
      <c r="I80" s="24" t="e">
        <f t="shared" ca="1" si="17"/>
        <v>#N/A</v>
      </c>
      <c r="J80" s="22"/>
      <c r="K80" s="22"/>
      <c r="L80" s="22" t="str">
        <f t="shared" si="22"/>
        <v>2016 Q3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5:25" x14ac:dyDescent="0.25">
      <c r="E81" s="22"/>
      <c r="F81" s="22">
        <f t="shared" si="18"/>
        <v>4</v>
      </c>
      <c r="G81" s="22">
        <f>COUNTIF($F$36:F81,NA())+1</f>
        <v>7</v>
      </c>
      <c r="H81" s="23" t="str">
        <f t="shared" ca="1" si="16"/>
        <v/>
      </c>
      <c r="I81" s="24" t="e">
        <f t="shared" ca="1" si="17"/>
        <v>#N/A</v>
      </c>
      <c r="J81" s="22"/>
      <c r="K81" s="22"/>
      <c r="L81" s="22" t="str">
        <f t="shared" si="22"/>
        <v>2017 Q3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5:25" x14ac:dyDescent="0.25">
      <c r="E82" s="22"/>
      <c r="F82" s="22">
        <f t="shared" si="18"/>
        <v>5</v>
      </c>
      <c r="G82" s="22">
        <f>COUNTIF($F$36:F82,NA())+1</f>
        <v>7</v>
      </c>
      <c r="H82" s="23" t="str">
        <f t="shared" ca="1" si="16"/>
        <v/>
      </c>
      <c r="I82" s="24" t="e">
        <f t="shared" ca="1" si="17"/>
        <v>#N/A</v>
      </c>
      <c r="J82" s="22"/>
      <c r="K82" s="22"/>
      <c r="L82" s="22" t="str">
        <f t="shared" si="22"/>
        <v>2018 Q3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5:25" x14ac:dyDescent="0.25">
      <c r="E83" s="22"/>
      <c r="F83" s="22">
        <f t="shared" si="18"/>
        <v>6</v>
      </c>
      <c r="G83" s="22">
        <f>COUNTIF($F$36:F83,NA())+1</f>
        <v>7</v>
      </c>
      <c r="H83" s="23" t="str">
        <f t="shared" ca="1" si="16"/>
        <v/>
      </c>
      <c r="I83" s="24" t="e">
        <f t="shared" ca="1" si="17"/>
        <v>#N/A</v>
      </c>
      <c r="J83" s="22"/>
      <c r="K83" s="22"/>
      <c r="L83" s="22" t="str">
        <f t="shared" si="22"/>
        <v>2019 Q3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5:25" x14ac:dyDescent="0.25">
      <c r="E84" s="22"/>
      <c r="F84" s="22" t="e">
        <f t="shared" si="18"/>
        <v>#N/A</v>
      </c>
      <c r="G84" s="22">
        <f>COUNTIF($F$36:F84,NA())+1</f>
        <v>8</v>
      </c>
      <c r="H84" s="23" t="str">
        <f t="shared" ca="1" si="16"/>
        <v/>
      </c>
      <c r="I84" s="24" t="e">
        <f t="shared" ca="1" si="17"/>
        <v>#N/A</v>
      </c>
      <c r="J84" s="22"/>
      <c r="K84" s="22"/>
      <c r="L84" s="22" t="str">
        <f t="shared" si="22"/>
        <v>2020 Q3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5:25" x14ac:dyDescent="0.25">
      <c r="E85" s="22"/>
      <c r="F85" s="22">
        <f t="shared" si="18"/>
        <v>1</v>
      </c>
      <c r="G85" s="22">
        <f>COUNTIF($F$36:F85,NA())+1</f>
        <v>8</v>
      </c>
      <c r="H85" s="23" t="str">
        <f t="shared" ca="1" si="16"/>
        <v/>
      </c>
      <c r="I85" s="24" t="e">
        <f t="shared" ca="1" si="17"/>
        <v>#N/A</v>
      </c>
      <c r="J85" s="22"/>
      <c r="K85" s="22"/>
      <c r="L85" s="22" t="str">
        <f t="shared" si="22"/>
        <v>2021 Q3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5:25" x14ac:dyDescent="0.25">
      <c r="E86" s="22"/>
      <c r="F86" s="22">
        <f t="shared" si="18"/>
        <v>2</v>
      </c>
      <c r="G86" s="22">
        <f>COUNTIF($F$36:F86,NA())+1</f>
        <v>8</v>
      </c>
      <c r="H86" s="23" t="str">
        <f t="shared" ca="1" si="16"/>
        <v/>
      </c>
      <c r="I86" s="24" t="e">
        <f t="shared" ca="1" si="17"/>
        <v>#N/A</v>
      </c>
      <c r="J86" s="22"/>
      <c r="K86" s="22"/>
      <c r="L86" s="22" t="str">
        <f t="shared" si="22"/>
        <v>2022 Q3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5:25" x14ac:dyDescent="0.25">
      <c r="E87" s="22"/>
      <c r="F87" s="22">
        <f t="shared" si="18"/>
        <v>3</v>
      </c>
      <c r="G87" s="22">
        <f>COUNTIF($F$36:F87,NA())+1</f>
        <v>8</v>
      </c>
      <c r="H87" s="23" t="str">
        <f t="shared" ca="1" si="16"/>
        <v/>
      </c>
      <c r="I87" s="24" t="e">
        <f t="shared" ca="1" si="17"/>
        <v>#N/A</v>
      </c>
      <c r="J87" s="22"/>
      <c r="K87" s="22"/>
      <c r="L87" s="22" t="str">
        <f t="shared" si="22"/>
        <v>2023 Q3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5:25" x14ac:dyDescent="0.25">
      <c r="E88" s="22"/>
      <c r="F88" s="22">
        <f t="shared" si="18"/>
        <v>4</v>
      </c>
      <c r="G88" s="22">
        <f>COUNTIF($F$36:F88,NA())+1</f>
        <v>8</v>
      </c>
      <c r="H88" s="23" t="str">
        <f t="shared" ca="1" si="16"/>
        <v/>
      </c>
      <c r="I88" s="24" t="e">
        <f t="shared" ca="1" si="17"/>
        <v>#N/A</v>
      </c>
      <c r="J88" s="22"/>
      <c r="K88" s="22"/>
      <c r="L88" s="22" t="str">
        <f t="shared" si="22"/>
        <v>2024 Q3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5:25" x14ac:dyDescent="0.25">
      <c r="E89" s="22"/>
      <c r="F89" s="22">
        <f t="shared" si="18"/>
        <v>5</v>
      </c>
      <c r="G89" s="22">
        <f>COUNTIF($F$36:F89,NA())+1</f>
        <v>8</v>
      </c>
      <c r="H89" s="23" t="str">
        <f t="shared" ca="1" si="16"/>
        <v/>
      </c>
      <c r="I89" s="24" t="e">
        <f t="shared" ca="1" si="17"/>
        <v>#N/A</v>
      </c>
      <c r="J89" s="22"/>
      <c r="K89" s="22"/>
      <c r="L89" s="22" t="str">
        <f t="shared" si="22"/>
        <v>2025 Q3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5:25" x14ac:dyDescent="0.25">
      <c r="E90" s="22"/>
      <c r="F90" s="22">
        <f t="shared" si="18"/>
        <v>6</v>
      </c>
      <c r="G90" s="22">
        <f>COUNTIF($F$36:F90,NA())+1</f>
        <v>8</v>
      </c>
      <c r="H90" s="23" t="str">
        <f t="shared" ca="1" si="16"/>
        <v/>
      </c>
      <c r="I90" s="24" t="e">
        <f t="shared" ca="1" si="17"/>
        <v>#N/A</v>
      </c>
      <c r="J90" s="22"/>
      <c r="K90" s="22"/>
      <c r="L90" s="22" t="str">
        <f t="shared" si="22"/>
        <v>2026 Q3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5:25" x14ac:dyDescent="0.25">
      <c r="E91" s="22"/>
      <c r="F91" s="22" t="e">
        <f t="shared" si="18"/>
        <v>#N/A</v>
      </c>
      <c r="G91" s="22">
        <f>COUNTIF($F$36:F91,NA())+1</f>
        <v>9</v>
      </c>
      <c r="H91" s="23" t="str">
        <f t="shared" ca="1" si="16"/>
        <v/>
      </c>
      <c r="I91" s="24" t="e">
        <f t="shared" ca="1" si="17"/>
        <v>#N/A</v>
      </c>
      <c r="J91" s="22"/>
      <c r="K91" s="22"/>
      <c r="L91" s="22" t="str">
        <f t="shared" si="22"/>
        <v>2027 Q3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5:25" x14ac:dyDescent="0.25">
      <c r="E92" s="22"/>
      <c r="F92" s="22">
        <f t="shared" si="18"/>
        <v>1</v>
      </c>
      <c r="G92" s="22">
        <f>COUNTIF($F$36:F92,NA())+1</f>
        <v>9</v>
      </c>
      <c r="H92" s="23" t="str">
        <f t="shared" ca="1" si="16"/>
        <v/>
      </c>
      <c r="I92" s="24" t="e">
        <f t="shared" ca="1" si="17"/>
        <v>#N/A</v>
      </c>
      <c r="J92" s="22"/>
      <c r="K92" s="22"/>
      <c r="L92" s="22" t="str">
        <f t="shared" si="22"/>
        <v>2028 Q3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5:25" x14ac:dyDescent="0.25">
      <c r="E93" s="22"/>
      <c r="F93" s="22">
        <f t="shared" si="18"/>
        <v>2</v>
      </c>
      <c r="G93" s="22">
        <f>COUNTIF($F$36:F93,NA())+1</f>
        <v>9</v>
      </c>
      <c r="H93" s="23" t="str">
        <f t="shared" ca="1" si="16"/>
        <v/>
      </c>
      <c r="I93" s="24" t="e">
        <f t="shared" ca="1" si="17"/>
        <v>#N/A</v>
      </c>
      <c r="J93" s="22"/>
      <c r="K93" s="22"/>
      <c r="L93" s="22" t="str">
        <f t="shared" si="22"/>
        <v>2029 Q3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5:25" x14ac:dyDescent="0.25">
      <c r="E94" s="22"/>
      <c r="F94" s="22">
        <f t="shared" si="18"/>
        <v>3</v>
      </c>
      <c r="G94" s="22">
        <f>COUNTIF($F$36:F94,NA())+1</f>
        <v>9</v>
      </c>
      <c r="H94" s="23" t="str">
        <f t="shared" ca="1" si="16"/>
        <v/>
      </c>
      <c r="I94" s="24" t="e">
        <f t="shared" ca="1" si="17"/>
        <v>#N/A</v>
      </c>
      <c r="J94" s="22"/>
      <c r="K94" s="22"/>
      <c r="L94" s="22" t="str">
        <f t="shared" si="22"/>
        <v>2030 Q3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5:25" x14ac:dyDescent="0.25">
      <c r="E95" s="22"/>
      <c r="F95" s="22">
        <f t="shared" si="18"/>
        <v>4</v>
      </c>
      <c r="G95" s="22">
        <f>COUNTIF($F$36:F95,NA())+1</f>
        <v>9</v>
      </c>
      <c r="H95" s="23" t="str">
        <f t="shared" ca="1" si="16"/>
        <v/>
      </c>
      <c r="I95" s="24" t="e">
        <f t="shared" ca="1" si="17"/>
        <v>#N/A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5:25" x14ac:dyDescent="0.25">
      <c r="E96" s="22"/>
      <c r="F96" s="22">
        <f t="shared" si="18"/>
        <v>5</v>
      </c>
      <c r="G96" s="22">
        <f>COUNTIF($F$36:F96,NA())+1</f>
        <v>9</v>
      </c>
      <c r="H96" s="23" t="str">
        <f t="shared" ca="1" si="16"/>
        <v/>
      </c>
      <c r="I96" s="24" t="e">
        <f t="shared" ca="1" si="17"/>
        <v>#N/A</v>
      </c>
      <c r="J96" s="22"/>
      <c r="K96" s="22"/>
      <c r="L96" s="23" t="str">
        <f t="shared" ref="L96:L114" si="23">F9&amp;" "&amp;$P$6</f>
        <v>2012 Q4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5:25" x14ac:dyDescent="0.25">
      <c r="E97" s="22"/>
      <c r="F97" s="22">
        <f t="shared" si="18"/>
        <v>6</v>
      </c>
      <c r="G97" s="22">
        <f>COUNTIF($F$36:F97,NA())+1</f>
        <v>9</v>
      </c>
      <c r="H97" s="23" t="str">
        <f t="shared" ca="1" si="16"/>
        <v/>
      </c>
      <c r="I97" s="24" t="e">
        <f t="shared" ca="1" si="17"/>
        <v>#N/A</v>
      </c>
      <c r="J97" s="22"/>
      <c r="K97" s="22"/>
      <c r="L97" s="23" t="str">
        <f t="shared" si="23"/>
        <v>2013 Q4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5:25" x14ac:dyDescent="0.25">
      <c r="E98" s="22"/>
      <c r="F98" s="22" t="e">
        <f t="shared" si="18"/>
        <v>#N/A</v>
      </c>
      <c r="G98" s="22">
        <f>COUNTIF($F$36:F98,NA())+1</f>
        <v>10</v>
      </c>
      <c r="H98" s="23" t="str">
        <f t="shared" ca="1" si="16"/>
        <v/>
      </c>
      <c r="I98" s="24" t="e">
        <f t="shared" ca="1" si="17"/>
        <v>#N/A</v>
      </c>
      <c r="J98" s="22"/>
      <c r="K98" s="22"/>
      <c r="L98" s="23" t="str">
        <f t="shared" si="23"/>
        <v>2014 Q4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5:25" x14ac:dyDescent="0.25">
      <c r="E99" s="22"/>
      <c r="F99" s="22">
        <f t="shared" si="18"/>
        <v>1</v>
      </c>
      <c r="G99" s="22">
        <f>COUNTIF($F$36:F99,NA())+1</f>
        <v>10</v>
      </c>
      <c r="H99" s="23" t="str">
        <f t="shared" ca="1" si="16"/>
        <v/>
      </c>
      <c r="I99" s="24" t="e">
        <f t="shared" ca="1" si="17"/>
        <v>#N/A</v>
      </c>
      <c r="J99" s="22"/>
      <c r="K99" s="22"/>
      <c r="L99" s="23" t="str">
        <f t="shared" si="23"/>
        <v>2015 Q4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5:25" x14ac:dyDescent="0.25">
      <c r="E100" s="22"/>
      <c r="F100" s="22">
        <f t="shared" si="18"/>
        <v>2</v>
      </c>
      <c r="G100" s="22">
        <f>COUNTIF($F$36:F100,NA())+1</f>
        <v>10</v>
      </c>
      <c r="H100" s="23" t="str">
        <f t="shared" ca="1" si="16"/>
        <v/>
      </c>
      <c r="I100" s="24" t="e">
        <f t="shared" ca="1" si="17"/>
        <v>#N/A</v>
      </c>
      <c r="J100" s="22"/>
      <c r="K100" s="22"/>
      <c r="L100" s="23" t="str">
        <f t="shared" si="23"/>
        <v>2016 Q4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5:25" x14ac:dyDescent="0.25">
      <c r="E101" s="22"/>
      <c r="F101" s="22">
        <f t="shared" si="18"/>
        <v>3</v>
      </c>
      <c r="G101" s="22">
        <f>COUNTIF($F$36:F101,NA())+1</f>
        <v>10</v>
      </c>
      <c r="H101" s="23" t="str">
        <f t="shared" ref="H101:H135" ca="1" si="24">IF(OR(ISERROR(F101),G101&gt;4),"",INDEX(OFFSET($L$35,COUNT($F$9:$F$27)*(G101-1)+G101,0,COUNT($F$9:$F$27),1),MATCH($K$4+F101-1,$F$9:$F$27,0)))</f>
        <v/>
      </c>
      <c r="I101" s="24" t="e">
        <f t="shared" ref="I101:I135" ca="1" si="25">INDEX($G$9:$R$27,MATCH(_xlfn.NUMBERVALUE(LEFT(H101,4)),$F$9:$F$27,0),MATCH($I$35&amp;" "&amp;RIGHT(H101,2),$G$8:$R$8,0))</f>
        <v>#N/A</v>
      </c>
      <c r="J101" s="22"/>
      <c r="K101" s="22"/>
      <c r="L101" s="23" t="str">
        <f t="shared" si="23"/>
        <v>2017 Q4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5:25" x14ac:dyDescent="0.25">
      <c r="E102" s="22"/>
      <c r="F102" s="22">
        <f t="shared" ref="F102:F135" si="26">IF(ISERROR(F101),1,IF(F101&lt;$K$30,F101+1,NA()))</f>
        <v>4</v>
      </c>
      <c r="G102" s="22">
        <f>COUNTIF($F$36:F102,NA())+1</f>
        <v>10</v>
      </c>
      <c r="H102" s="23" t="str">
        <f t="shared" ca="1" si="24"/>
        <v/>
      </c>
      <c r="I102" s="24" t="e">
        <f t="shared" ca="1" si="25"/>
        <v>#N/A</v>
      </c>
      <c r="J102" s="22"/>
      <c r="K102" s="22"/>
      <c r="L102" s="23" t="str">
        <f t="shared" si="23"/>
        <v>2018 Q4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5:25" x14ac:dyDescent="0.25">
      <c r="E103" s="22"/>
      <c r="F103" s="22">
        <f t="shared" si="26"/>
        <v>5</v>
      </c>
      <c r="G103" s="22">
        <f>COUNTIF($F$36:F103,NA())+1</f>
        <v>10</v>
      </c>
      <c r="H103" s="23" t="str">
        <f t="shared" ca="1" si="24"/>
        <v/>
      </c>
      <c r="I103" s="24" t="e">
        <f t="shared" ca="1" si="25"/>
        <v>#N/A</v>
      </c>
      <c r="J103" s="22"/>
      <c r="K103" s="22"/>
      <c r="L103" s="23" t="str">
        <f t="shared" si="23"/>
        <v>2019 Q4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5:25" x14ac:dyDescent="0.25">
      <c r="E104" s="22"/>
      <c r="F104" s="22">
        <f t="shared" si="26"/>
        <v>6</v>
      </c>
      <c r="G104" s="22">
        <f>COUNTIF($F$36:F104,NA())+1</f>
        <v>10</v>
      </c>
      <c r="H104" s="23" t="str">
        <f t="shared" ca="1" si="24"/>
        <v/>
      </c>
      <c r="I104" s="24" t="e">
        <f t="shared" ca="1" si="25"/>
        <v>#N/A</v>
      </c>
      <c r="J104" s="22"/>
      <c r="K104" s="22"/>
      <c r="L104" s="23" t="str">
        <f t="shared" si="23"/>
        <v>2020 Q4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5:25" x14ac:dyDescent="0.25">
      <c r="E105" s="22"/>
      <c r="F105" s="22" t="e">
        <f t="shared" si="26"/>
        <v>#N/A</v>
      </c>
      <c r="G105" s="22">
        <f>COUNTIF($F$36:F105,NA())+1</f>
        <v>11</v>
      </c>
      <c r="H105" s="23" t="str">
        <f t="shared" ca="1" si="24"/>
        <v/>
      </c>
      <c r="I105" s="24" t="e">
        <f t="shared" ca="1" si="25"/>
        <v>#N/A</v>
      </c>
      <c r="J105" s="22"/>
      <c r="K105" s="22"/>
      <c r="L105" s="23" t="str">
        <f t="shared" si="23"/>
        <v>2021 Q4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5:25" x14ac:dyDescent="0.25">
      <c r="E106" s="22"/>
      <c r="F106" s="22">
        <f t="shared" si="26"/>
        <v>1</v>
      </c>
      <c r="G106" s="22">
        <f>COUNTIF($F$36:F106,NA())+1</f>
        <v>11</v>
      </c>
      <c r="H106" s="23" t="str">
        <f t="shared" ca="1" si="24"/>
        <v/>
      </c>
      <c r="I106" s="24" t="e">
        <f t="shared" ca="1" si="25"/>
        <v>#N/A</v>
      </c>
      <c r="J106" s="22"/>
      <c r="K106" s="22"/>
      <c r="L106" s="23" t="str">
        <f t="shared" si="23"/>
        <v>2022 Q4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5:25" x14ac:dyDescent="0.25">
      <c r="E107" s="22"/>
      <c r="F107" s="22">
        <f t="shared" si="26"/>
        <v>2</v>
      </c>
      <c r="G107" s="22">
        <f>COUNTIF($F$36:F107,NA())+1</f>
        <v>11</v>
      </c>
      <c r="H107" s="23" t="str">
        <f t="shared" ca="1" si="24"/>
        <v/>
      </c>
      <c r="I107" s="24" t="e">
        <f t="shared" ca="1" si="25"/>
        <v>#N/A</v>
      </c>
      <c r="J107" s="22"/>
      <c r="K107" s="22"/>
      <c r="L107" s="23" t="str">
        <f t="shared" si="23"/>
        <v>2023 Q4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5:25" x14ac:dyDescent="0.25">
      <c r="E108" s="22"/>
      <c r="F108" s="22">
        <f t="shared" si="26"/>
        <v>3</v>
      </c>
      <c r="G108" s="22">
        <f>COUNTIF($F$36:F108,NA())+1</f>
        <v>11</v>
      </c>
      <c r="H108" s="23" t="str">
        <f t="shared" ca="1" si="24"/>
        <v/>
      </c>
      <c r="I108" s="24" t="e">
        <f t="shared" ca="1" si="25"/>
        <v>#N/A</v>
      </c>
      <c r="J108" s="22"/>
      <c r="K108" s="22"/>
      <c r="L108" s="23" t="str">
        <f t="shared" si="23"/>
        <v>2024 Q4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5:25" x14ac:dyDescent="0.25">
      <c r="E109" s="22"/>
      <c r="F109" s="22">
        <f t="shared" si="26"/>
        <v>4</v>
      </c>
      <c r="G109" s="22">
        <f>COUNTIF($F$36:F109,NA())+1</f>
        <v>11</v>
      </c>
      <c r="H109" s="23" t="str">
        <f t="shared" ca="1" si="24"/>
        <v/>
      </c>
      <c r="I109" s="24" t="e">
        <f t="shared" ca="1" si="25"/>
        <v>#N/A</v>
      </c>
      <c r="J109" s="22"/>
      <c r="K109" s="22"/>
      <c r="L109" s="23" t="str">
        <f t="shared" si="23"/>
        <v>2025 Q4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5:25" x14ac:dyDescent="0.25">
      <c r="E110" s="22"/>
      <c r="F110" s="22">
        <f t="shared" si="26"/>
        <v>5</v>
      </c>
      <c r="G110" s="22">
        <f>COUNTIF($F$36:F110,NA())+1</f>
        <v>11</v>
      </c>
      <c r="H110" s="23" t="str">
        <f t="shared" ca="1" si="24"/>
        <v/>
      </c>
      <c r="I110" s="24" t="e">
        <f t="shared" ca="1" si="25"/>
        <v>#N/A</v>
      </c>
      <c r="J110" s="22"/>
      <c r="K110" s="22"/>
      <c r="L110" s="23" t="str">
        <f t="shared" si="23"/>
        <v>2026 Q4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5:25" x14ac:dyDescent="0.25">
      <c r="E111" s="22"/>
      <c r="F111" s="22">
        <f t="shared" si="26"/>
        <v>6</v>
      </c>
      <c r="G111" s="22">
        <f>COUNTIF($F$36:F111,NA())+1</f>
        <v>11</v>
      </c>
      <c r="H111" s="23" t="str">
        <f t="shared" ca="1" si="24"/>
        <v/>
      </c>
      <c r="I111" s="24" t="e">
        <f t="shared" ca="1" si="25"/>
        <v>#N/A</v>
      </c>
      <c r="J111" s="22"/>
      <c r="K111" s="22"/>
      <c r="L111" s="23" t="str">
        <f t="shared" si="23"/>
        <v>2027 Q4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5:25" x14ac:dyDescent="0.25">
      <c r="E112" s="22"/>
      <c r="F112" s="22" t="e">
        <f t="shared" si="26"/>
        <v>#N/A</v>
      </c>
      <c r="G112" s="22">
        <f>COUNTIF($F$36:F112,NA())+1</f>
        <v>12</v>
      </c>
      <c r="H112" s="23" t="str">
        <f t="shared" ca="1" si="24"/>
        <v/>
      </c>
      <c r="I112" s="24" t="e">
        <f t="shared" ca="1" si="25"/>
        <v>#N/A</v>
      </c>
      <c r="J112" s="22"/>
      <c r="K112" s="22"/>
      <c r="L112" s="23" t="str">
        <f t="shared" si="23"/>
        <v>2028 Q4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5:25" x14ac:dyDescent="0.25">
      <c r="E113" s="22"/>
      <c r="F113" s="22">
        <f t="shared" si="26"/>
        <v>1</v>
      </c>
      <c r="G113" s="22">
        <f>COUNTIF($F$36:F113,NA())+1</f>
        <v>12</v>
      </c>
      <c r="H113" s="23" t="str">
        <f t="shared" ca="1" si="24"/>
        <v/>
      </c>
      <c r="I113" s="24" t="e">
        <f t="shared" ca="1" si="25"/>
        <v>#N/A</v>
      </c>
      <c r="J113" s="22"/>
      <c r="K113" s="22"/>
      <c r="L113" s="23" t="str">
        <f t="shared" si="23"/>
        <v>2029 Q4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5:25" x14ac:dyDescent="0.25">
      <c r="E114" s="22"/>
      <c r="F114" s="22">
        <f t="shared" si="26"/>
        <v>2</v>
      </c>
      <c r="G114" s="22">
        <f>COUNTIF($F$36:F114,NA())+1</f>
        <v>12</v>
      </c>
      <c r="H114" s="23" t="str">
        <f t="shared" ca="1" si="24"/>
        <v/>
      </c>
      <c r="I114" s="24" t="e">
        <f t="shared" ca="1" si="25"/>
        <v>#N/A</v>
      </c>
      <c r="J114" s="22"/>
      <c r="K114" s="22"/>
      <c r="L114" s="23" t="str">
        <f t="shared" si="23"/>
        <v>2030 Q4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5:25" x14ac:dyDescent="0.25">
      <c r="E115" s="22"/>
      <c r="F115" s="22">
        <f t="shared" si="26"/>
        <v>3</v>
      </c>
      <c r="G115" s="22">
        <f>COUNTIF($F$36:F115,NA())+1</f>
        <v>12</v>
      </c>
      <c r="H115" s="23" t="str">
        <f t="shared" ca="1" si="24"/>
        <v/>
      </c>
      <c r="I115" s="24" t="e">
        <f t="shared" ca="1" si="25"/>
        <v>#N/A</v>
      </c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5:25" x14ac:dyDescent="0.25">
      <c r="E116" s="22"/>
      <c r="F116" s="22">
        <f t="shared" si="26"/>
        <v>4</v>
      </c>
      <c r="G116" s="22">
        <f>COUNTIF($F$36:F116,NA())+1</f>
        <v>12</v>
      </c>
      <c r="H116" s="23" t="str">
        <f t="shared" ca="1" si="24"/>
        <v/>
      </c>
      <c r="I116" s="24" t="e">
        <f t="shared" ca="1" si="25"/>
        <v>#N/A</v>
      </c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5:25" x14ac:dyDescent="0.25">
      <c r="E117" s="22"/>
      <c r="F117" s="22">
        <f t="shared" si="26"/>
        <v>5</v>
      </c>
      <c r="G117" s="22">
        <f>COUNTIF($F$36:F117,NA())+1</f>
        <v>12</v>
      </c>
      <c r="H117" s="23" t="str">
        <f t="shared" ca="1" si="24"/>
        <v/>
      </c>
      <c r="I117" s="24" t="e">
        <f t="shared" ca="1" si="25"/>
        <v>#N/A</v>
      </c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5:25" x14ac:dyDescent="0.25">
      <c r="E118" s="22"/>
      <c r="F118" s="22">
        <f t="shared" si="26"/>
        <v>6</v>
      </c>
      <c r="G118" s="22">
        <f>COUNTIF($F$36:F118,NA())+1</f>
        <v>12</v>
      </c>
      <c r="H118" s="23" t="str">
        <f t="shared" ca="1" si="24"/>
        <v/>
      </c>
      <c r="I118" s="24" t="e">
        <f t="shared" ca="1" si="25"/>
        <v>#N/A</v>
      </c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5:25" x14ac:dyDescent="0.25">
      <c r="E119" s="22"/>
      <c r="F119" s="22" t="e">
        <f t="shared" si="26"/>
        <v>#N/A</v>
      </c>
      <c r="G119" s="22">
        <f>COUNTIF($F$36:F119,NA())+1</f>
        <v>13</v>
      </c>
      <c r="H119" s="23" t="str">
        <f t="shared" ca="1" si="24"/>
        <v/>
      </c>
      <c r="I119" s="24" t="e">
        <f t="shared" ca="1" si="25"/>
        <v>#N/A</v>
      </c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5:25" x14ac:dyDescent="0.25">
      <c r="F120">
        <f t="shared" si="26"/>
        <v>1</v>
      </c>
      <c r="G120">
        <f>COUNTIF($F$36:F120,NA())+1</f>
        <v>13</v>
      </c>
      <c r="H120" s="20" t="str">
        <f t="shared" ca="1" si="24"/>
        <v/>
      </c>
      <c r="I120" s="21" t="e">
        <f t="shared" ca="1" si="25"/>
        <v>#N/A</v>
      </c>
    </row>
    <row r="121" spans="5:25" x14ac:dyDescent="0.25">
      <c r="F121">
        <f t="shared" si="26"/>
        <v>2</v>
      </c>
      <c r="G121">
        <f>COUNTIF($F$36:F121,NA())+1</f>
        <v>13</v>
      </c>
      <c r="H121" s="20" t="str">
        <f t="shared" ca="1" si="24"/>
        <v/>
      </c>
      <c r="I121" s="21" t="e">
        <f t="shared" ca="1" si="25"/>
        <v>#N/A</v>
      </c>
    </row>
    <row r="122" spans="5:25" x14ac:dyDescent="0.25">
      <c r="F122">
        <f t="shared" si="26"/>
        <v>3</v>
      </c>
      <c r="G122">
        <f>COUNTIF($F$36:F122,NA())+1</f>
        <v>13</v>
      </c>
      <c r="H122" s="20" t="str">
        <f t="shared" ca="1" si="24"/>
        <v/>
      </c>
      <c r="I122" s="21" t="e">
        <f t="shared" ca="1" si="25"/>
        <v>#N/A</v>
      </c>
    </row>
    <row r="123" spans="5:25" x14ac:dyDescent="0.25">
      <c r="F123">
        <f t="shared" si="26"/>
        <v>4</v>
      </c>
      <c r="G123">
        <f>COUNTIF($F$36:F123,NA())+1</f>
        <v>13</v>
      </c>
      <c r="H123" s="20" t="str">
        <f t="shared" ca="1" si="24"/>
        <v/>
      </c>
      <c r="I123" s="21" t="e">
        <f t="shared" ca="1" si="25"/>
        <v>#N/A</v>
      </c>
    </row>
    <row r="124" spans="5:25" x14ac:dyDescent="0.25">
      <c r="F124">
        <f t="shared" si="26"/>
        <v>5</v>
      </c>
      <c r="G124">
        <f>COUNTIF($F$36:F124,NA())+1</f>
        <v>13</v>
      </c>
      <c r="H124" s="20" t="str">
        <f t="shared" ca="1" si="24"/>
        <v/>
      </c>
      <c r="I124" s="21" t="e">
        <f t="shared" ca="1" si="25"/>
        <v>#N/A</v>
      </c>
    </row>
    <row r="125" spans="5:25" x14ac:dyDescent="0.25">
      <c r="F125">
        <f t="shared" si="26"/>
        <v>6</v>
      </c>
      <c r="G125">
        <f>COUNTIF($F$36:F125,NA())+1</f>
        <v>13</v>
      </c>
      <c r="H125" s="20" t="str">
        <f t="shared" ca="1" si="24"/>
        <v/>
      </c>
      <c r="I125" s="21" t="e">
        <f t="shared" ca="1" si="25"/>
        <v>#N/A</v>
      </c>
    </row>
    <row r="126" spans="5:25" x14ac:dyDescent="0.25">
      <c r="F126" t="e">
        <f t="shared" si="26"/>
        <v>#N/A</v>
      </c>
      <c r="G126">
        <f>COUNTIF($F$36:F126,NA())+1</f>
        <v>14</v>
      </c>
      <c r="H126" s="20" t="str">
        <f t="shared" ca="1" si="24"/>
        <v/>
      </c>
      <c r="I126" s="21" t="e">
        <f t="shared" ca="1" si="25"/>
        <v>#N/A</v>
      </c>
    </row>
    <row r="127" spans="5:25" x14ac:dyDescent="0.25">
      <c r="F127">
        <f t="shared" si="26"/>
        <v>1</v>
      </c>
      <c r="G127">
        <f>COUNTIF($F$36:F127,NA())+1</f>
        <v>14</v>
      </c>
      <c r="H127" s="20" t="str">
        <f t="shared" ca="1" si="24"/>
        <v/>
      </c>
      <c r="I127" s="21" t="e">
        <f t="shared" ca="1" si="25"/>
        <v>#N/A</v>
      </c>
    </row>
    <row r="128" spans="5:25" x14ac:dyDescent="0.25">
      <c r="F128">
        <f t="shared" si="26"/>
        <v>2</v>
      </c>
      <c r="G128">
        <f>COUNTIF($F$36:F128,NA())+1</f>
        <v>14</v>
      </c>
      <c r="H128" s="20" t="str">
        <f t="shared" ca="1" si="24"/>
        <v/>
      </c>
      <c r="I128" s="21" t="e">
        <f t="shared" ca="1" si="25"/>
        <v>#N/A</v>
      </c>
    </row>
    <row r="129" spans="5:9" x14ac:dyDescent="0.25">
      <c r="F129">
        <f t="shared" si="26"/>
        <v>3</v>
      </c>
      <c r="G129">
        <f>COUNTIF($F$36:F129,NA())+1</f>
        <v>14</v>
      </c>
      <c r="H129" s="20" t="str">
        <f t="shared" ca="1" si="24"/>
        <v/>
      </c>
      <c r="I129" s="21" t="e">
        <f t="shared" ca="1" si="25"/>
        <v>#N/A</v>
      </c>
    </row>
    <row r="130" spans="5:9" x14ac:dyDescent="0.25">
      <c r="F130">
        <f t="shared" si="26"/>
        <v>4</v>
      </c>
      <c r="G130">
        <f>COUNTIF($F$36:F130,NA())+1</f>
        <v>14</v>
      </c>
      <c r="H130" s="20" t="str">
        <f t="shared" ca="1" si="24"/>
        <v/>
      </c>
      <c r="I130" s="21" t="e">
        <f t="shared" ca="1" si="25"/>
        <v>#N/A</v>
      </c>
    </row>
    <row r="131" spans="5:9" x14ac:dyDescent="0.25">
      <c r="F131">
        <f t="shared" si="26"/>
        <v>5</v>
      </c>
      <c r="G131">
        <f>COUNTIF($F$36:F131,NA())+1</f>
        <v>14</v>
      </c>
      <c r="H131" s="20" t="str">
        <f t="shared" ca="1" si="24"/>
        <v/>
      </c>
      <c r="I131" s="21" t="e">
        <f t="shared" ca="1" si="25"/>
        <v>#N/A</v>
      </c>
    </row>
    <row r="132" spans="5:9" x14ac:dyDescent="0.25">
      <c r="F132">
        <f t="shared" si="26"/>
        <v>6</v>
      </c>
      <c r="G132">
        <f>COUNTIF($F$36:F132,NA())+1</f>
        <v>14</v>
      </c>
      <c r="H132" s="20" t="str">
        <f t="shared" ca="1" si="24"/>
        <v/>
      </c>
      <c r="I132" s="21" t="e">
        <f t="shared" ca="1" si="25"/>
        <v>#N/A</v>
      </c>
    </row>
    <row r="133" spans="5:9" x14ac:dyDescent="0.25">
      <c r="F133" t="e">
        <f t="shared" si="26"/>
        <v>#N/A</v>
      </c>
      <c r="G133">
        <f>COUNTIF($F$36:F133,NA())+1</f>
        <v>15</v>
      </c>
      <c r="H133" s="20" t="str">
        <f t="shared" ca="1" si="24"/>
        <v/>
      </c>
      <c r="I133" s="21" t="e">
        <f t="shared" ca="1" si="25"/>
        <v>#N/A</v>
      </c>
    </row>
    <row r="134" spans="5:9" x14ac:dyDescent="0.25">
      <c r="F134">
        <f t="shared" si="26"/>
        <v>1</v>
      </c>
      <c r="G134">
        <f>COUNTIF($F$36:F134,NA())+1</f>
        <v>15</v>
      </c>
      <c r="H134" s="20" t="str">
        <f t="shared" ca="1" si="24"/>
        <v/>
      </c>
      <c r="I134" s="21" t="e">
        <f t="shared" ca="1" si="25"/>
        <v>#N/A</v>
      </c>
    </row>
    <row r="135" spans="5:9" x14ac:dyDescent="0.25">
      <c r="E135">
        <v>100</v>
      </c>
      <c r="F135">
        <f t="shared" si="26"/>
        <v>2</v>
      </c>
      <c r="G135">
        <f>COUNTIF($F$36:F135,NA())+1</f>
        <v>15</v>
      </c>
      <c r="H135" s="20" t="str">
        <f t="shared" ca="1" si="24"/>
        <v/>
      </c>
      <c r="I135" s="21" t="e">
        <f t="shared" ca="1" si="25"/>
        <v>#N/A</v>
      </c>
    </row>
  </sheetData>
  <conditionalFormatting sqref="H3:I4">
    <cfRule type="expression" dxfId="0" priority="1">
      <formula>$F$4="All Available"</formula>
    </cfRule>
  </conditionalFormatting>
  <dataValidations count="4">
    <dataValidation type="list" allowBlank="1" showInputMessage="1" showErrorMessage="1" sqref="F2">
      <formula1>"SFG1T,TAL1T,TKM1T,TVEAT"</formula1>
    </dataValidation>
    <dataValidation type="list" allowBlank="1" showInputMessage="1" showErrorMessage="1" sqref="F4">
      <formula1>"All Available,Select Manually"</formula1>
    </dataValidation>
    <dataValidation type="list" allowBlank="1" showInputMessage="1" showErrorMessage="1" sqref="H4:I4">
      <formula1>$F$9:$F$27</formula1>
    </dataValidation>
    <dataValidation type="list" allowBlank="1" showInputMessage="1" showErrorMessage="1" sqref="H2">
      <formula1>$B$2:$D$2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zoomScale="90" zoomScaleNormal="90" workbookViewId="0">
      <selection activeCell="D39" sqref="D39"/>
    </sheetView>
  </sheetViews>
  <sheetFormatPr defaultRowHeight="15" x14ac:dyDescent="0.25"/>
  <cols>
    <col min="1" max="1" width="9.85546875" customWidth="1"/>
    <col min="2" max="2" width="14.42578125" customWidth="1"/>
    <col min="3" max="3" width="11.85546875" customWidth="1"/>
    <col min="4" max="4" width="14.5703125" customWidth="1"/>
  </cols>
  <sheetData>
    <row r="1" spans="1:4" x14ac:dyDescent="0.25">
      <c r="B1" s="1" t="s">
        <v>78</v>
      </c>
      <c r="C1" s="1" t="s">
        <v>0</v>
      </c>
      <c r="D1" s="1" t="s">
        <v>1</v>
      </c>
    </row>
    <row r="2" spans="1:4" x14ac:dyDescent="0.25">
      <c r="A2" s="2" t="s">
        <v>2</v>
      </c>
      <c r="B2" s="3">
        <v>29088</v>
      </c>
      <c r="C2" s="3">
        <v>6132</v>
      </c>
      <c r="D2" s="3">
        <v>7425</v>
      </c>
    </row>
    <row r="3" spans="1:4" x14ac:dyDescent="0.25">
      <c r="A3" s="4" t="s">
        <v>3</v>
      </c>
      <c r="B3" s="5">
        <v>65501</v>
      </c>
      <c r="C3" s="5">
        <v>10974</v>
      </c>
      <c r="D3" s="5">
        <v>15424</v>
      </c>
    </row>
    <row r="4" spans="1:4" x14ac:dyDescent="0.25">
      <c r="A4" s="6" t="s">
        <v>4</v>
      </c>
      <c r="B4" s="7">
        <v>97907</v>
      </c>
      <c r="C4" s="7">
        <v>14555</v>
      </c>
      <c r="D4" s="7">
        <v>20942</v>
      </c>
    </row>
    <row r="5" spans="1:4" x14ac:dyDescent="0.25">
      <c r="A5" s="8" t="s">
        <v>5</v>
      </c>
      <c r="B5" s="9">
        <v>123519</v>
      </c>
      <c r="C5" s="9">
        <v>16093</v>
      </c>
      <c r="D5" s="9">
        <v>22072</v>
      </c>
    </row>
    <row r="6" spans="1:4" x14ac:dyDescent="0.25">
      <c r="A6" s="2" t="s">
        <v>6</v>
      </c>
      <c r="B6" s="3">
        <v>32059</v>
      </c>
      <c r="C6" s="3">
        <v>3834</v>
      </c>
      <c r="D6" s="3">
        <v>4832</v>
      </c>
    </row>
    <row r="7" spans="1:4" x14ac:dyDescent="0.25">
      <c r="A7" s="4" t="s">
        <v>7</v>
      </c>
      <c r="B7" s="5">
        <v>68947</v>
      </c>
      <c r="C7" s="5">
        <v>8335</v>
      </c>
      <c r="D7" s="5">
        <v>12131</v>
      </c>
    </row>
    <row r="8" spans="1:4" x14ac:dyDescent="0.25">
      <c r="A8" s="6" t="s">
        <v>8</v>
      </c>
      <c r="B8" s="7">
        <v>98812</v>
      </c>
      <c r="C8" s="7">
        <v>11747</v>
      </c>
      <c r="D8" s="7">
        <v>18501</v>
      </c>
    </row>
    <row r="9" spans="1:4" x14ac:dyDescent="0.25">
      <c r="A9" s="8" t="s">
        <v>9</v>
      </c>
      <c r="B9" s="9">
        <v>121680</v>
      </c>
      <c r="C9" s="9">
        <v>13694</v>
      </c>
      <c r="D9" s="9">
        <v>19472</v>
      </c>
    </row>
    <row r="10" spans="1:4" x14ac:dyDescent="0.25">
      <c r="A10" s="2" t="s">
        <v>10</v>
      </c>
      <c r="B10" s="3">
        <v>27095</v>
      </c>
      <c r="C10" s="3">
        <v>2191</v>
      </c>
      <c r="D10" s="3">
        <v>4547</v>
      </c>
    </row>
    <row r="11" spans="1:4" x14ac:dyDescent="0.25">
      <c r="A11" s="4" t="s">
        <v>11</v>
      </c>
      <c r="B11" s="5">
        <v>54660</v>
      </c>
      <c r="C11" s="5">
        <v>5633</v>
      </c>
      <c r="D11" s="5">
        <v>9351</v>
      </c>
    </row>
    <row r="12" spans="1:4" x14ac:dyDescent="0.25">
      <c r="A12" s="6" t="s">
        <v>12</v>
      </c>
      <c r="B12" s="7">
        <v>87139</v>
      </c>
      <c r="C12" s="7">
        <v>9235</v>
      </c>
      <c r="D12" s="7">
        <v>13025</v>
      </c>
    </row>
    <row r="13" spans="1:4" x14ac:dyDescent="0.25">
      <c r="A13" s="8" t="s">
        <v>13</v>
      </c>
      <c r="B13" s="9">
        <v>100868</v>
      </c>
      <c r="C13" s="9">
        <v>7683</v>
      </c>
      <c r="D13" s="9">
        <v>15422</v>
      </c>
    </row>
    <row r="14" spans="1:4" x14ac:dyDescent="0.25">
      <c r="A14" s="2" t="s">
        <v>14</v>
      </c>
      <c r="B14" s="3">
        <v>13073</v>
      </c>
      <c r="C14" s="3">
        <v>-349</v>
      </c>
      <c r="D14" s="3">
        <v>2351</v>
      </c>
    </row>
    <row r="15" spans="1:4" x14ac:dyDescent="0.25">
      <c r="A15" s="4" t="s">
        <v>15</v>
      </c>
      <c r="B15" s="5">
        <v>34498</v>
      </c>
      <c r="C15" s="5">
        <v>3052</v>
      </c>
      <c r="D15" s="5">
        <v>8546</v>
      </c>
    </row>
    <row r="16" spans="1:4" x14ac:dyDescent="0.25">
      <c r="A16" s="6" t="s">
        <v>16</v>
      </c>
      <c r="B16" s="7">
        <v>51871</v>
      </c>
      <c r="C16" s="7">
        <v>8331</v>
      </c>
      <c r="D16" s="7">
        <v>13484</v>
      </c>
    </row>
    <row r="17" spans="1:4" x14ac:dyDescent="0.25">
      <c r="A17" s="8" t="s">
        <v>17</v>
      </c>
      <c r="B17" s="9">
        <v>65254</v>
      </c>
      <c r="C17" s="9">
        <v>10620</v>
      </c>
      <c r="D17" s="9">
        <v>16620</v>
      </c>
    </row>
    <row r="18" spans="1:4" x14ac:dyDescent="0.25">
      <c r="A18" s="2" t="s">
        <v>18</v>
      </c>
      <c r="B18" s="3">
        <v>13358</v>
      </c>
      <c r="C18" s="3">
        <v>2114</v>
      </c>
      <c r="D18" s="3">
        <v>4818</v>
      </c>
    </row>
    <row r="19" spans="1:4" x14ac:dyDescent="0.25">
      <c r="A19" s="4" t="s">
        <v>19</v>
      </c>
      <c r="B19" s="5">
        <v>30595</v>
      </c>
      <c r="C19" s="5">
        <v>6133</v>
      </c>
      <c r="D19" s="5">
        <v>11218</v>
      </c>
    </row>
    <row r="20" spans="1:4" x14ac:dyDescent="0.25">
      <c r="A20" s="6" t="s">
        <v>20</v>
      </c>
      <c r="B20" s="7">
        <v>45642</v>
      </c>
      <c r="C20" s="7">
        <v>9381</v>
      </c>
      <c r="D20" s="7">
        <v>15978</v>
      </c>
    </row>
    <row r="21" spans="1:4" x14ac:dyDescent="0.25">
      <c r="A21" s="8" t="s">
        <v>21</v>
      </c>
      <c r="B21" s="9">
        <v>57892</v>
      </c>
      <c r="C21" s="9">
        <v>7896</v>
      </c>
      <c r="D21" s="9">
        <v>18430</v>
      </c>
    </row>
    <row r="22" spans="1:4" x14ac:dyDescent="0.25">
      <c r="A22" s="2" t="s">
        <v>22</v>
      </c>
      <c r="B22" s="3">
        <v>14542</v>
      </c>
      <c r="C22" s="3">
        <v>109</v>
      </c>
      <c r="D22" s="3">
        <v>2909</v>
      </c>
    </row>
    <row r="23" spans="1:4" x14ac:dyDescent="0.25">
      <c r="A23" s="4" t="s">
        <v>23</v>
      </c>
      <c r="B23" s="5">
        <v>32810</v>
      </c>
      <c r="C23" s="5">
        <v>5702</v>
      </c>
      <c r="D23" s="5">
        <v>8094</v>
      </c>
    </row>
    <row r="24" spans="1:4" x14ac:dyDescent="0.25">
      <c r="A24" s="6" t="s">
        <v>24</v>
      </c>
      <c r="B24" s="7">
        <v>50065</v>
      </c>
      <c r="C24" s="7">
        <v>9726</v>
      </c>
      <c r="D24" s="7">
        <v>13149</v>
      </c>
    </row>
    <row r="25" spans="1:4" x14ac:dyDescent="0.25">
      <c r="A25" s="8" t="s">
        <v>25</v>
      </c>
      <c r="B25" s="9">
        <v>62348</v>
      </c>
      <c r="C25" s="9">
        <v>11393</v>
      </c>
      <c r="D25" s="9">
        <v>15735</v>
      </c>
    </row>
    <row r="26" spans="1:4" x14ac:dyDescent="0.25">
      <c r="A26" s="2" t="s">
        <v>26</v>
      </c>
      <c r="B26" s="3">
        <v>16157</v>
      </c>
      <c r="C26" s="3">
        <v>4062</v>
      </c>
      <c r="D26" s="3">
        <v>5570</v>
      </c>
    </row>
    <row r="27" spans="1:4" x14ac:dyDescent="0.25">
      <c r="A27" s="4" t="s">
        <v>27</v>
      </c>
      <c r="B27" s="5">
        <v>33533</v>
      </c>
      <c r="C27" s="5">
        <v>8418</v>
      </c>
      <c r="D27" s="5">
        <v>11810</v>
      </c>
    </row>
    <row r="28" spans="1:4" x14ac:dyDescent="0.25">
      <c r="A28" s="6" t="s">
        <v>28</v>
      </c>
      <c r="B28" s="7">
        <v>49835</v>
      </c>
      <c r="C28" s="7">
        <v>10767</v>
      </c>
      <c r="D28" s="7">
        <v>17113</v>
      </c>
    </row>
    <row r="29" spans="1:4" x14ac:dyDescent="0.25">
      <c r="A29" s="8" t="s">
        <v>29</v>
      </c>
      <c r="B29" s="9">
        <v>62213</v>
      </c>
      <c r="C29" s="9">
        <v>11525</v>
      </c>
      <c r="D29" s="9">
        <v>19310</v>
      </c>
    </row>
    <row r="30" spans="1:4" x14ac:dyDescent="0.25">
      <c r="A30" s="2" t="s">
        <v>30</v>
      </c>
      <c r="B30" s="3">
        <v>13820</v>
      </c>
      <c r="C30" s="3">
        <v>3080</v>
      </c>
      <c r="D30" s="3">
        <v>3158</v>
      </c>
    </row>
    <row r="31" spans="1:4" x14ac:dyDescent="0.25">
      <c r="A31" s="4" t="s">
        <v>31</v>
      </c>
      <c r="B31" s="5">
        <v>30264</v>
      </c>
      <c r="C31" s="5">
        <v>7203</v>
      </c>
      <c r="D31" s="5">
        <v>8789</v>
      </c>
    </row>
    <row r="32" spans="1:4" x14ac:dyDescent="0.25">
      <c r="A32" s="6" t="s">
        <v>32</v>
      </c>
      <c r="B32" s="7">
        <v>44811</v>
      </c>
      <c r="C32" s="7">
        <v>9764</v>
      </c>
      <c r="D32" s="7">
        <v>12745</v>
      </c>
    </row>
    <row r="33" spans="1:4" x14ac:dyDescent="0.25">
      <c r="A33" s="8" t="s">
        <v>33</v>
      </c>
      <c r="B33" s="9">
        <v>56943</v>
      </c>
      <c r="C33" s="9">
        <v>11149</v>
      </c>
      <c r="D33" s="9">
        <v>17004</v>
      </c>
    </row>
    <row r="34" spans="1:4" x14ac:dyDescent="0.25">
      <c r="A34" s="2" t="s">
        <v>34</v>
      </c>
      <c r="B34" s="3">
        <v>11546</v>
      </c>
      <c r="C34" s="3">
        <v>-1440</v>
      </c>
      <c r="D34" s="3">
        <v>4248</v>
      </c>
    </row>
    <row r="35" spans="1:4" x14ac:dyDescent="0.25">
      <c r="A35" s="4" t="s">
        <v>35</v>
      </c>
      <c r="B35" s="5">
        <v>17731</v>
      </c>
      <c r="C35" s="5">
        <v>870</v>
      </c>
      <c r="D35" s="5">
        <v>5931</v>
      </c>
    </row>
    <row r="36" spans="1:4" x14ac:dyDescent="0.25">
      <c r="A36" s="6" t="s">
        <v>36</v>
      </c>
      <c r="B36" s="7">
        <v>29759</v>
      </c>
      <c r="C36" s="7">
        <v>1198</v>
      </c>
      <c r="D36" s="7">
        <v>11042</v>
      </c>
    </row>
    <row r="37" spans="1:4" x14ac:dyDescent="0.25">
      <c r="A37" s="8" t="s">
        <v>37</v>
      </c>
      <c r="B37" s="9">
        <v>38479</v>
      </c>
      <c r="C37" s="9">
        <v>2551</v>
      </c>
      <c r="D37" s="9">
        <v>14111</v>
      </c>
    </row>
    <row r="38" spans="1:4" x14ac:dyDescent="0.25">
      <c r="A38" s="2" t="s">
        <v>38</v>
      </c>
      <c r="B38" s="3">
        <v>12505</v>
      </c>
      <c r="C38" s="3">
        <v>561</v>
      </c>
      <c r="D38" s="3">
        <v>2886</v>
      </c>
    </row>
    <row r="39" spans="1:4" x14ac:dyDescent="0.25">
      <c r="A39" s="4" t="s">
        <v>39</v>
      </c>
      <c r="B39" s="5">
        <v>0</v>
      </c>
      <c r="C39" s="5">
        <v>0</v>
      </c>
      <c r="D39" s="5">
        <v>0</v>
      </c>
    </row>
    <row r="40" spans="1:4" x14ac:dyDescent="0.25">
      <c r="A40" s="6" t="s">
        <v>40</v>
      </c>
      <c r="B40" s="7">
        <v>0</v>
      </c>
      <c r="C40" s="7">
        <v>0</v>
      </c>
      <c r="D40" s="7">
        <v>0</v>
      </c>
    </row>
    <row r="41" spans="1:4" x14ac:dyDescent="0.25">
      <c r="A41" s="8" t="s">
        <v>41</v>
      </c>
      <c r="B41" s="9">
        <v>0</v>
      </c>
      <c r="C41" s="9">
        <v>0</v>
      </c>
      <c r="D41" s="9">
        <v>0</v>
      </c>
    </row>
    <row r="42" spans="1:4" x14ac:dyDescent="0.25">
      <c r="A42" s="2" t="s">
        <v>42</v>
      </c>
      <c r="B42" s="3">
        <v>0</v>
      </c>
      <c r="C42" s="3">
        <v>0</v>
      </c>
      <c r="D42" s="3">
        <v>0</v>
      </c>
    </row>
    <row r="43" spans="1:4" x14ac:dyDescent="0.25">
      <c r="A43" s="4" t="s">
        <v>43</v>
      </c>
      <c r="B43" s="5">
        <v>0</v>
      </c>
      <c r="C43" s="5">
        <v>0</v>
      </c>
      <c r="D43" s="5">
        <v>0</v>
      </c>
    </row>
    <row r="44" spans="1:4" x14ac:dyDescent="0.25">
      <c r="A44" s="6" t="s">
        <v>44</v>
      </c>
      <c r="B44" s="7">
        <v>0</v>
      </c>
      <c r="C44" s="7">
        <v>0</v>
      </c>
      <c r="D44" s="7">
        <v>0</v>
      </c>
    </row>
    <row r="45" spans="1:4" x14ac:dyDescent="0.25">
      <c r="A45" s="8" t="s">
        <v>45</v>
      </c>
      <c r="B45" s="9">
        <v>0</v>
      </c>
      <c r="C45" s="9">
        <v>0</v>
      </c>
      <c r="D45" s="9">
        <v>0</v>
      </c>
    </row>
    <row r="46" spans="1:4" x14ac:dyDescent="0.25">
      <c r="A46" s="2" t="s">
        <v>46</v>
      </c>
      <c r="B46" s="3">
        <v>0</v>
      </c>
      <c r="C46" s="3">
        <v>0</v>
      </c>
      <c r="D46" s="3">
        <v>0</v>
      </c>
    </row>
    <row r="47" spans="1:4" x14ac:dyDescent="0.25">
      <c r="A47" s="4" t="s">
        <v>47</v>
      </c>
      <c r="B47" s="5">
        <v>0</v>
      </c>
      <c r="C47" s="5">
        <v>0</v>
      </c>
      <c r="D47" s="5">
        <v>0</v>
      </c>
    </row>
    <row r="48" spans="1:4" x14ac:dyDescent="0.25">
      <c r="A48" s="6" t="s">
        <v>48</v>
      </c>
      <c r="B48" s="7">
        <v>0</v>
      </c>
      <c r="C48" s="7">
        <v>0</v>
      </c>
      <c r="D48" s="7">
        <v>0</v>
      </c>
    </row>
    <row r="49" spans="1:4" x14ac:dyDescent="0.25">
      <c r="A49" s="8" t="s">
        <v>49</v>
      </c>
      <c r="B49" s="9">
        <v>0</v>
      </c>
      <c r="C49" s="9">
        <v>0</v>
      </c>
      <c r="D49" s="9">
        <v>0</v>
      </c>
    </row>
    <row r="50" spans="1:4" x14ac:dyDescent="0.25">
      <c r="A50" s="2" t="s">
        <v>50</v>
      </c>
      <c r="B50" s="3">
        <v>0</v>
      </c>
      <c r="C50" s="3">
        <v>0</v>
      </c>
      <c r="D50" s="3">
        <v>0</v>
      </c>
    </row>
    <row r="51" spans="1:4" x14ac:dyDescent="0.25">
      <c r="A51" s="4" t="s">
        <v>51</v>
      </c>
      <c r="B51" s="5">
        <v>0</v>
      </c>
      <c r="C51" s="5">
        <v>0</v>
      </c>
      <c r="D51" s="5">
        <v>0</v>
      </c>
    </row>
    <row r="52" spans="1:4" x14ac:dyDescent="0.25">
      <c r="A52" s="6" t="s">
        <v>52</v>
      </c>
      <c r="B52" s="7">
        <v>0</v>
      </c>
      <c r="C52" s="7">
        <v>0</v>
      </c>
      <c r="D52" s="7">
        <v>0</v>
      </c>
    </row>
    <row r="53" spans="1:4" x14ac:dyDescent="0.25">
      <c r="A53" s="8" t="s">
        <v>53</v>
      </c>
      <c r="B53" s="9">
        <v>0</v>
      </c>
      <c r="C53" s="9">
        <v>0</v>
      </c>
      <c r="D53" s="9">
        <v>0</v>
      </c>
    </row>
    <row r="54" spans="1:4" x14ac:dyDescent="0.25">
      <c r="A54" s="2" t="s">
        <v>54</v>
      </c>
      <c r="B54" s="3">
        <v>0</v>
      </c>
      <c r="C54" s="3">
        <v>0</v>
      </c>
      <c r="D54" s="3">
        <v>0</v>
      </c>
    </row>
    <row r="55" spans="1:4" x14ac:dyDescent="0.25">
      <c r="A55" s="4" t="s">
        <v>55</v>
      </c>
      <c r="B55" s="5">
        <v>0</v>
      </c>
      <c r="C55" s="5">
        <v>0</v>
      </c>
      <c r="D55" s="5">
        <v>0</v>
      </c>
    </row>
    <row r="56" spans="1:4" x14ac:dyDescent="0.25">
      <c r="A56" s="6" t="s">
        <v>56</v>
      </c>
      <c r="B56" s="7">
        <v>0</v>
      </c>
      <c r="C56" s="7">
        <v>0</v>
      </c>
      <c r="D56" s="7">
        <v>0</v>
      </c>
    </row>
    <row r="57" spans="1:4" x14ac:dyDescent="0.25">
      <c r="A57" s="8" t="s">
        <v>57</v>
      </c>
      <c r="B57" s="9">
        <v>0</v>
      </c>
      <c r="C57" s="9">
        <v>0</v>
      </c>
      <c r="D57" s="9">
        <v>0</v>
      </c>
    </row>
    <row r="58" spans="1:4" x14ac:dyDescent="0.25">
      <c r="A58" s="2" t="s">
        <v>58</v>
      </c>
      <c r="B58" s="3">
        <v>0</v>
      </c>
      <c r="C58" s="3">
        <v>0</v>
      </c>
      <c r="D58" s="3">
        <v>0</v>
      </c>
    </row>
    <row r="59" spans="1:4" x14ac:dyDescent="0.25">
      <c r="A59" s="4" t="s">
        <v>59</v>
      </c>
      <c r="B59" s="5">
        <v>0</v>
      </c>
      <c r="C59" s="5">
        <v>0</v>
      </c>
      <c r="D59" s="5">
        <v>0</v>
      </c>
    </row>
    <row r="60" spans="1:4" x14ac:dyDescent="0.25">
      <c r="A60" s="6" t="s">
        <v>60</v>
      </c>
      <c r="B60" s="7">
        <v>0</v>
      </c>
      <c r="C60" s="7">
        <v>0</v>
      </c>
      <c r="D60" s="7">
        <v>0</v>
      </c>
    </row>
    <row r="61" spans="1:4" x14ac:dyDescent="0.25">
      <c r="A61" s="8" t="s">
        <v>61</v>
      </c>
      <c r="B61" s="9">
        <v>0</v>
      </c>
      <c r="C61" s="9">
        <v>0</v>
      </c>
      <c r="D61" s="9">
        <v>0</v>
      </c>
    </row>
    <row r="62" spans="1:4" x14ac:dyDescent="0.25">
      <c r="A62" s="2" t="s">
        <v>62</v>
      </c>
      <c r="B62" s="3">
        <v>0</v>
      </c>
      <c r="C62" s="3">
        <v>0</v>
      </c>
      <c r="D62" s="3">
        <v>0</v>
      </c>
    </row>
    <row r="63" spans="1:4" x14ac:dyDescent="0.25">
      <c r="A63" s="4" t="s">
        <v>63</v>
      </c>
      <c r="B63" s="5">
        <v>0</v>
      </c>
      <c r="C63" s="5">
        <v>0</v>
      </c>
      <c r="D63" s="5">
        <v>0</v>
      </c>
    </row>
    <row r="64" spans="1:4" x14ac:dyDescent="0.25">
      <c r="A64" s="6" t="s">
        <v>64</v>
      </c>
      <c r="B64" s="7">
        <v>0</v>
      </c>
      <c r="C64" s="7">
        <v>0</v>
      </c>
      <c r="D64" s="7">
        <v>0</v>
      </c>
    </row>
    <row r="65" spans="1:4" x14ac:dyDescent="0.25">
      <c r="A65" s="8" t="s">
        <v>65</v>
      </c>
      <c r="B65" s="9">
        <v>0</v>
      </c>
      <c r="C65" s="9">
        <v>0</v>
      </c>
      <c r="D65" s="9">
        <v>0</v>
      </c>
    </row>
    <row r="66" spans="1:4" x14ac:dyDescent="0.25">
      <c r="A66" s="2" t="s">
        <v>66</v>
      </c>
      <c r="B66" s="3">
        <v>0</v>
      </c>
      <c r="C66" s="3">
        <v>0</v>
      </c>
      <c r="D66" s="3">
        <v>0</v>
      </c>
    </row>
    <row r="67" spans="1:4" x14ac:dyDescent="0.25">
      <c r="A67" s="4" t="s">
        <v>67</v>
      </c>
      <c r="B67" s="5">
        <v>0</v>
      </c>
      <c r="C67" s="5">
        <v>0</v>
      </c>
      <c r="D67" s="5">
        <v>0</v>
      </c>
    </row>
    <row r="68" spans="1:4" x14ac:dyDescent="0.25">
      <c r="A68" s="6" t="s">
        <v>68</v>
      </c>
      <c r="B68" s="7">
        <v>0</v>
      </c>
      <c r="C68" s="7">
        <v>0</v>
      </c>
      <c r="D68" s="7">
        <v>0</v>
      </c>
    </row>
    <row r="69" spans="1:4" x14ac:dyDescent="0.25">
      <c r="A69" s="8" t="s">
        <v>69</v>
      </c>
      <c r="B69" s="9">
        <v>0</v>
      </c>
      <c r="C69" s="9">
        <v>0</v>
      </c>
      <c r="D69" s="9">
        <v>0</v>
      </c>
    </row>
    <row r="70" spans="1:4" x14ac:dyDescent="0.25">
      <c r="A70" s="2" t="s">
        <v>70</v>
      </c>
      <c r="B70" s="3">
        <v>0</v>
      </c>
      <c r="C70" s="3">
        <v>0</v>
      </c>
      <c r="D70" s="3">
        <v>0</v>
      </c>
    </row>
    <row r="71" spans="1:4" x14ac:dyDescent="0.25">
      <c r="A71" s="4" t="s">
        <v>71</v>
      </c>
      <c r="B71" s="5">
        <v>0</v>
      </c>
      <c r="C71" s="5">
        <v>0</v>
      </c>
      <c r="D71" s="5">
        <v>0</v>
      </c>
    </row>
    <row r="72" spans="1:4" x14ac:dyDescent="0.25">
      <c r="A72" s="6" t="s">
        <v>72</v>
      </c>
      <c r="B72" s="7">
        <v>0</v>
      </c>
      <c r="C72" s="7">
        <v>0</v>
      </c>
      <c r="D72" s="7">
        <v>0</v>
      </c>
    </row>
    <row r="73" spans="1:4" x14ac:dyDescent="0.25">
      <c r="A73" s="8" t="s">
        <v>73</v>
      </c>
      <c r="B73" s="9">
        <v>0</v>
      </c>
      <c r="C73" s="9">
        <v>0</v>
      </c>
      <c r="D73" s="9">
        <v>0</v>
      </c>
    </row>
    <row r="74" spans="1:4" x14ac:dyDescent="0.25">
      <c r="A74" s="2" t="s">
        <v>74</v>
      </c>
      <c r="B74" s="3">
        <v>0</v>
      </c>
      <c r="C74" s="3">
        <v>0</v>
      </c>
      <c r="D74" s="3">
        <v>0</v>
      </c>
    </row>
    <row r="75" spans="1:4" x14ac:dyDescent="0.25">
      <c r="A75" s="4" t="s">
        <v>75</v>
      </c>
      <c r="B75" s="5">
        <v>0</v>
      </c>
      <c r="C75" s="5">
        <v>0</v>
      </c>
      <c r="D75" s="5">
        <v>0</v>
      </c>
    </row>
    <row r="76" spans="1:4" x14ac:dyDescent="0.25">
      <c r="A76" s="6" t="s">
        <v>76</v>
      </c>
      <c r="B76" s="7">
        <v>0</v>
      </c>
      <c r="C76" s="7">
        <v>0</v>
      </c>
      <c r="D76" s="7">
        <v>0</v>
      </c>
    </row>
    <row r="77" spans="1:4" x14ac:dyDescent="0.25">
      <c r="A77" s="8" t="s">
        <v>77</v>
      </c>
      <c r="B77" s="9">
        <v>0</v>
      </c>
      <c r="C77" s="9">
        <v>0</v>
      </c>
      <c r="D77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="90" zoomScaleNormal="90" workbookViewId="0">
      <selection activeCell="B29" sqref="B29"/>
    </sheetView>
  </sheetViews>
  <sheetFormatPr defaultRowHeight="15" x14ac:dyDescent="0.25"/>
  <cols>
    <col min="1" max="1" width="9.85546875" customWidth="1"/>
    <col min="2" max="2" width="14.42578125" customWidth="1"/>
    <col min="3" max="3" width="11.85546875" customWidth="1"/>
    <col min="4" max="4" width="14.5703125" customWidth="1"/>
  </cols>
  <sheetData>
    <row r="1" spans="1:4" x14ac:dyDescent="0.25">
      <c r="B1" s="1" t="s">
        <v>78</v>
      </c>
      <c r="C1" s="1" t="s">
        <v>0</v>
      </c>
      <c r="D1" s="1" t="s">
        <v>1</v>
      </c>
    </row>
    <row r="2" spans="1:4" x14ac:dyDescent="0.25">
      <c r="A2" s="2" t="s">
        <v>6</v>
      </c>
      <c r="B2" s="3">
        <v>190600</v>
      </c>
      <c r="C2" s="3">
        <v>-17500</v>
      </c>
      <c r="D2" s="3">
        <v>7000</v>
      </c>
    </row>
    <row r="3" spans="1:4" x14ac:dyDescent="0.25">
      <c r="A3" s="4" t="s">
        <v>7</v>
      </c>
      <c r="B3" s="5">
        <v>439610</v>
      </c>
      <c r="C3" s="5">
        <v>-8251</v>
      </c>
      <c r="D3" s="5">
        <v>53778</v>
      </c>
    </row>
    <row r="4" spans="1:4" x14ac:dyDescent="0.25">
      <c r="A4" s="6" t="s">
        <v>8</v>
      </c>
      <c r="B4" s="7">
        <v>718001</v>
      </c>
      <c r="C4" s="7">
        <v>35788</v>
      </c>
      <c r="D4" s="7">
        <f>D3+72500</f>
        <v>126278</v>
      </c>
    </row>
    <row r="5" spans="1:4" x14ac:dyDescent="0.25">
      <c r="A5" s="8" t="s">
        <v>9</v>
      </c>
      <c r="B5" s="9">
        <v>941983</v>
      </c>
      <c r="C5" s="9">
        <v>43306</v>
      </c>
      <c r="D5" s="9">
        <v>156207</v>
      </c>
    </row>
    <row r="6" spans="1:4" x14ac:dyDescent="0.25">
      <c r="A6" s="2" t="s">
        <v>10</v>
      </c>
      <c r="B6" s="3">
        <v>188200</v>
      </c>
      <c r="C6" s="3">
        <v>-23400</v>
      </c>
      <c r="D6" s="3">
        <v>4500</v>
      </c>
    </row>
    <row r="7" spans="1:4" x14ac:dyDescent="0.25">
      <c r="A7" s="4" t="s">
        <v>11</v>
      </c>
      <c r="B7" s="5">
        <v>434669</v>
      </c>
      <c r="C7" s="5">
        <v>-17273</v>
      </c>
      <c r="D7" s="5">
        <v>45556</v>
      </c>
    </row>
    <row r="8" spans="1:4" x14ac:dyDescent="0.25">
      <c r="A8" s="6" t="s">
        <v>12</v>
      </c>
      <c r="B8" s="7">
        <v>697325</v>
      </c>
      <c r="C8" s="7">
        <v>18877</v>
      </c>
      <c r="D8" s="7">
        <f>D7+64000</f>
        <v>109556</v>
      </c>
    </row>
    <row r="9" spans="1:4" x14ac:dyDescent="0.25">
      <c r="A9" s="8" t="s">
        <v>13</v>
      </c>
      <c r="B9" s="9">
        <v>921466</v>
      </c>
      <c r="C9" s="9">
        <v>27261</v>
      </c>
      <c r="D9" s="9">
        <v>150562</v>
      </c>
    </row>
    <row r="10" spans="1:4" x14ac:dyDescent="0.25">
      <c r="A10" s="2" t="s">
        <v>14</v>
      </c>
      <c r="B10" s="3">
        <v>190200</v>
      </c>
      <c r="C10" s="3">
        <v>-13300</v>
      </c>
      <c r="D10" s="3">
        <v>19500</v>
      </c>
    </row>
    <row r="11" spans="1:4" x14ac:dyDescent="0.25">
      <c r="A11" s="4" t="s">
        <v>15</v>
      </c>
      <c r="B11" s="5">
        <v>444015</v>
      </c>
      <c r="C11" s="5">
        <v>15186</v>
      </c>
      <c r="D11" s="5">
        <v>74647</v>
      </c>
    </row>
    <row r="12" spans="1:4" x14ac:dyDescent="0.25">
      <c r="A12" s="6" t="s">
        <v>16</v>
      </c>
      <c r="B12" s="7">
        <v>717572</v>
      </c>
      <c r="C12" s="7">
        <v>60398</v>
      </c>
      <c r="D12" s="7">
        <f>D11+76800</f>
        <v>151447</v>
      </c>
    </row>
    <row r="13" spans="1:4" x14ac:dyDescent="0.25">
      <c r="A13" s="8" t="s">
        <v>17</v>
      </c>
      <c r="B13" s="9">
        <v>945203</v>
      </c>
      <c r="C13" s="9">
        <v>59070</v>
      </c>
      <c r="D13" s="9">
        <v>181365</v>
      </c>
    </row>
    <row r="14" spans="1:4" x14ac:dyDescent="0.25">
      <c r="A14" s="2" t="s">
        <v>18</v>
      </c>
      <c r="B14" s="3">
        <v>192821</v>
      </c>
      <c r="C14" s="3">
        <v>-12027</v>
      </c>
      <c r="D14" s="3">
        <v>16300</v>
      </c>
    </row>
    <row r="15" spans="1:4" x14ac:dyDescent="0.25">
      <c r="A15" s="4" t="s">
        <v>19</v>
      </c>
      <c r="B15" s="5">
        <v>438055</v>
      </c>
      <c r="C15" s="5">
        <v>-2246</v>
      </c>
      <c r="D15" s="5">
        <v>49704</v>
      </c>
    </row>
    <row r="16" spans="1:4" x14ac:dyDescent="0.25">
      <c r="A16" s="6" t="s">
        <v>20</v>
      </c>
      <c r="B16" s="7">
        <v>711670</v>
      </c>
      <c r="C16" s="7">
        <v>40592</v>
      </c>
      <c r="D16" s="7">
        <v>119600</v>
      </c>
    </row>
    <row r="17" spans="1:4" x14ac:dyDescent="0.25">
      <c r="A17" s="8" t="s">
        <v>21</v>
      </c>
      <c r="B17" s="9">
        <v>937805</v>
      </c>
      <c r="C17" s="9">
        <v>44104</v>
      </c>
      <c r="D17" s="9">
        <v>149465</v>
      </c>
    </row>
    <row r="18" spans="1:4" x14ac:dyDescent="0.25">
      <c r="A18" s="2" t="s">
        <v>22</v>
      </c>
      <c r="B18" s="3">
        <v>191548</v>
      </c>
      <c r="C18" s="3">
        <v>-20328</v>
      </c>
      <c r="D18" s="3">
        <v>5300</v>
      </c>
    </row>
    <row r="19" spans="1:4" x14ac:dyDescent="0.25">
      <c r="A19" s="4" t="s">
        <v>23</v>
      </c>
      <c r="B19" s="5">
        <v>451406</v>
      </c>
      <c r="C19" s="5">
        <v>-2414</v>
      </c>
      <c r="D19" s="5">
        <v>51079</v>
      </c>
    </row>
    <row r="20" spans="1:4" x14ac:dyDescent="0.25">
      <c r="A20" s="6" t="s">
        <v>24</v>
      </c>
      <c r="B20" s="7">
        <v>734121</v>
      </c>
      <c r="C20" s="7">
        <v>45426</v>
      </c>
      <c r="D20" s="7">
        <v>129500</v>
      </c>
    </row>
    <row r="21" spans="1:4" x14ac:dyDescent="0.25">
      <c r="A21" s="8" t="s">
        <v>25</v>
      </c>
      <c r="B21" s="9">
        <v>966977</v>
      </c>
      <c r="C21" s="9">
        <v>46496</v>
      </c>
      <c r="D21" s="9">
        <v>158329</v>
      </c>
    </row>
    <row r="22" spans="1:4" x14ac:dyDescent="0.25">
      <c r="A22" s="2" t="s">
        <v>26</v>
      </c>
      <c r="B22" s="3">
        <v>184200</v>
      </c>
      <c r="C22" s="3">
        <v>-19600</v>
      </c>
      <c r="D22" s="3">
        <v>4200</v>
      </c>
    </row>
    <row r="23" spans="1:4" x14ac:dyDescent="0.25">
      <c r="A23" s="4" t="s">
        <v>27</v>
      </c>
      <c r="B23" s="5">
        <v>439564</v>
      </c>
      <c r="C23" s="5">
        <v>-4287</v>
      </c>
      <c r="D23" s="5">
        <v>44836</v>
      </c>
    </row>
    <row r="24" spans="1:4" x14ac:dyDescent="0.25">
      <c r="A24" s="6" t="s">
        <v>28</v>
      </c>
      <c r="B24" s="7">
        <v>723173</v>
      </c>
      <c r="C24" s="7">
        <v>41809</v>
      </c>
      <c r="D24" s="7">
        <v>118800</v>
      </c>
    </row>
    <row r="25" spans="1:4" x14ac:dyDescent="0.25">
      <c r="A25" s="8" t="s">
        <v>29</v>
      </c>
      <c r="B25" s="9">
        <v>949723</v>
      </c>
      <c r="C25" s="9">
        <v>40049</v>
      </c>
      <c r="D25" s="9">
        <v>142781</v>
      </c>
    </row>
    <row r="26" spans="1:4" x14ac:dyDescent="0.25">
      <c r="A26" s="2" t="s">
        <v>30</v>
      </c>
      <c r="B26" s="3">
        <v>178900</v>
      </c>
      <c r="C26" s="3">
        <v>-25300</v>
      </c>
      <c r="D26" s="3">
        <v>3800</v>
      </c>
    </row>
    <row r="27" spans="1:4" x14ac:dyDescent="0.25">
      <c r="A27" s="4" t="s">
        <v>31</v>
      </c>
      <c r="B27" s="5">
        <v>434973</v>
      </c>
      <c r="C27" s="5">
        <v>-10365</v>
      </c>
      <c r="D27" s="5">
        <v>51263</v>
      </c>
    </row>
    <row r="28" spans="1:4" x14ac:dyDescent="0.25">
      <c r="A28" s="6" t="s">
        <v>32</v>
      </c>
      <c r="B28" s="7">
        <v>722744</v>
      </c>
      <c r="C28" s="7">
        <v>54600</v>
      </c>
      <c r="D28" s="7">
        <v>83200</v>
      </c>
    </row>
    <row r="29" spans="1:4" x14ac:dyDescent="0.25">
      <c r="A29" s="8" t="s">
        <v>33</v>
      </c>
      <c r="B29" s="9">
        <v>949119</v>
      </c>
      <c r="C29" s="9">
        <v>49178</v>
      </c>
      <c r="D29" s="9">
        <v>171117</v>
      </c>
    </row>
    <row r="30" spans="1:4" x14ac:dyDescent="0.25">
      <c r="A30" s="2" t="s">
        <v>34</v>
      </c>
      <c r="B30" s="3">
        <v>154900</v>
      </c>
      <c r="C30" s="3">
        <v>-30200</v>
      </c>
      <c r="D30" s="3">
        <v>-1300</v>
      </c>
    </row>
    <row r="31" spans="1:4" x14ac:dyDescent="0.25">
      <c r="A31" s="4" t="s">
        <v>35</v>
      </c>
      <c r="B31" s="5">
        <v>219892</v>
      </c>
      <c r="C31" s="5">
        <v>-57569</v>
      </c>
      <c r="D31" s="5">
        <v>-2556</v>
      </c>
    </row>
    <row r="32" spans="1:4" x14ac:dyDescent="0.25">
      <c r="A32" s="6" t="s">
        <v>36</v>
      </c>
      <c r="B32" s="7">
        <v>363639</v>
      </c>
      <c r="C32" s="7">
        <v>-81457</v>
      </c>
      <c r="D32" s="7">
        <v>6800</v>
      </c>
    </row>
    <row r="33" spans="1:4" x14ac:dyDescent="0.25">
      <c r="A33" s="8" t="s">
        <v>37</v>
      </c>
      <c r="B33" s="9">
        <v>442934</v>
      </c>
      <c r="C33" s="9">
        <v>-108308</v>
      </c>
      <c r="D33" s="9">
        <v>685</v>
      </c>
    </row>
    <row r="34" spans="1:4" x14ac:dyDescent="0.25">
      <c r="A34" s="2" t="s">
        <v>38</v>
      </c>
      <c r="B34" s="3">
        <f>AVERAGE(B30,B26)</f>
        <v>166900</v>
      </c>
      <c r="C34" s="3">
        <f t="shared" ref="C34:D34" si="0">AVERAGE(C30,C26)</f>
        <v>-27750</v>
      </c>
      <c r="D34" s="3">
        <f t="shared" si="0"/>
        <v>1250</v>
      </c>
    </row>
    <row r="35" spans="1:4" x14ac:dyDescent="0.25">
      <c r="A35" s="4" t="s">
        <v>39</v>
      </c>
      <c r="B35" s="5">
        <v>0</v>
      </c>
      <c r="C35" s="5">
        <v>0</v>
      </c>
      <c r="D35" s="5">
        <v>0</v>
      </c>
    </row>
    <row r="36" spans="1:4" x14ac:dyDescent="0.25">
      <c r="A36" s="6" t="s">
        <v>40</v>
      </c>
      <c r="B36" s="7">
        <v>0</v>
      </c>
      <c r="C36" s="7">
        <v>0</v>
      </c>
      <c r="D36" s="7">
        <v>0</v>
      </c>
    </row>
    <row r="37" spans="1:4" x14ac:dyDescent="0.25">
      <c r="A37" s="8" t="s">
        <v>41</v>
      </c>
      <c r="B37" s="9">
        <v>0</v>
      </c>
      <c r="C37" s="9">
        <v>0</v>
      </c>
      <c r="D37" s="9">
        <v>0</v>
      </c>
    </row>
    <row r="38" spans="1:4" x14ac:dyDescent="0.25">
      <c r="A38" s="2" t="s">
        <v>42</v>
      </c>
      <c r="B38" s="3">
        <v>0</v>
      </c>
      <c r="C38" s="3">
        <v>0</v>
      </c>
      <c r="D38" s="3">
        <v>0</v>
      </c>
    </row>
    <row r="39" spans="1:4" x14ac:dyDescent="0.25">
      <c r="A39" s="4" t="s">
        <v>43</v>
      </c>
      <c r="B39" s="5">
        <v>0</v>
      </c>
      <c r="C39" s="5">
        <v>0</v>
      </c>
      <c r="D39" s="5">
        <v>0</v>
      </c>
    </row>
    <row r="40" spans="1:4" x14ac:dyDescent="0.25">
      <c r="A40" s="6" t="s">
        <v>44</v>
      </c>
      <c r="B40" s="7">
        <v>0</v>
      </c>
      <c r="C40" s="7">
        <v>0</v>
      </c>
      <c r="D40" s="7">
        <v>0</v>
      </c>
    </row>
    <row r="41" spans="1:4" x14ac:dyDescent="0.25">
      <c r="A41" s="8" t="s">
        <v>45</v>
      </c>
      <c r="B41" s="9">
        <v>0</v>
      </c>
      <c r="C41" s="9">
        <v>0</v>
      </c>
      <c r="D41" s="9">
        <v>0</v>
      </c>
    </row>
    <row r="42" spans="1:4" x14ac:dyDescent="0.25">
      <c r="A42" s="2" t="s">
        <v>46</v>
      </c>
      <c r="B42" s="3">
        <v>0</v>
      </c>
      <c r="C42" s="3">
        <v>0</v>
      </c>
      <c r="D42" s="3">
        <v>0</v>
      </c>
    </row>
    <row r="43" spans="1:4" x14ac:dyDescent="0.25">
      <c r="A43" s="4" t="s">
        <v>47</v>
      </c>
      <c r="B43" s="5">
        <v>0</v>
      </c>
      <c r="C43" s="5">
        <v>0</v>
      </c>
      <c r="D43" s="5">
        <v>0</v>
      </c>
    </row>
    <row r="44" spans="1:4" x14ac:dyDescent="0.25">
      <c r="A44" s="6" t="s">
        <v>48</v>
      </c>
      <c r="B44" s="7">
        <v>0</v>
      </c>
      <c r="C44" s="7">
        <v>0</v>
      </c>
      <c r="D44" s="7">
        <v>0</v>
      </c>
    </row>
    <row r="45" spans="1:4" x14ac:dyDescent="0.25">
      <c r="A45" s="8" t="s">
        <v>49</v>
      </c>
      <c r="B45" s="9">
        <v>0</v>
      </c>
      <c r="C45" s="9">
        <v>0</v>
      </c>
      <c r="D45" s="9">
        <v>0</v>
      </c>
    </row>
    <row r="46" spans="1:4" x14ac:dyDescent="0.25">
      <c r="A46" s="2" t="s">
        <v>50</v>
      </c>
      <c r="B46" s="3">
        <v>0</v>
      </c>
      <c r="C46" s="3">
        <v>0</v>
      </c>
      <c r="D46" s="3">
        <v>0</v>
      </c>
    </row>
    <row r="47" spans="1:4" x14ac:dyDescent="0.25">
      <c r="A47" s="4" t="s">
        <v>51</v>
      </c>
      <c r="B47" s="5">
        <v>0</v>
      </c>
      <c r="C47" s="5">
        <v>0</v>
      </c>
      <c r="D47" s="5">
        <v>0</v>
      </c>
    </row>
    <row r="48" spans="1:4" x14ac:dyDescent="0.25">
      <c r="A48" s="6" t="s">
        <v>52</v>
      </c>
      <c r="B48" s="7">
        <v>0</v>
      </c>
      <c r="C48" s="7">
        <v>0</v>
      </c>
      <c r="D48" s="7">
        <v>0</v>
      </c>
    </row>
    <row r="49" spans="1:4" x14ac:dyDescent="0.25">
      <c r="A49" s="8" t="s">
        <v>53</v>
      </c>
      <c r="B49" s="9">
        <v>0</v>
      </c>
      <c r="C49" s="9">
        <v>0</v>
      </c>
      <c r="D49" s="9">
        <v>0</v>
      </c>
    </row>
    <row r="50" spans="1:4" x14ac:dyDescent="0.25">
      <c r="A50" s="2" t="s">
        <v>54</v>
      </c>
      <c r="B50" s="3">
        <v>0</v>
      </c>
      <c r="C50" s="3">
        <v>0</v>
      </c>
      <c r="D50" s="3">
        <v>0</v>
      </c>
    </row>
    <row r="51" spans="1:4" x14ac:dyDescent="0.25">
      <c r="A51" s="4" t="s">
        <v>55</v>
      </c>
      <c r="B51" s="5">
        <v>0</v>
      </c>
      <c r="C51" s="5">
        <v>0</v>
      </c>
      <c r="D51" s="5">
        <v>0</v>
      </c>
    </row>
    <row r="52" spans="1:4" x14ac:dyDescent="0.25">
      <c r="A52" s="6" t="s">
        <v>56</v>
      </c>
      <c r="B52" s="7">
        <v>0</v>
      </c>
      <c r="C52" s="7">
        <v>0</v>
      </c>
      <c r="D52" s="7">
        <v>0</v>
      </c>
    </row>
    <row r="53" spans="1:4" x14ac:dyDescent="0.25">
      <c r="A53" s="8" t="s">
        <v>57</v>
      </c>
      <c r="B53" s="9">
        <v>0</v>
      </c>
      <c r="C53" s="9">
        <v>0</v>
      </c>
      <c r="D53" s="9">
        <v>0</v>
      </c>
    </row>
    <row r="54" spans="1:4" x14ac:dyDescent="0.25">
      <c r="A54" s="2" t="s">
        <v>58</v>
      </c>
      <c r="B54" s="3">
        <v>0</v>
      </c>
      <c r="C54" s="3">
        <v>0</v>
      </c>
      <c r="D54" s="3">
        <v>0</v>
      </c>
    </row>
    <row r="55" spans="1:4" x14ac:dyDescent="0.25">
      <c r="A55" s="4" t="s">
        <v>59</v>
      </c>
      <c r="B55" s="5">
        <v>0</v>
      </c>
      <c r="C55" s="5">
        <v>0</v>
      </c>
      <c r="D55" s="5">
        <v>0</v>
      </c>
    </row>
    <row r="56" spans="1:4" x14ac:dyDescent="0.25">
      <c r="A56" s="6" t="s">
        <v>60</v>
      </c>
      <c r="B56" s="7">
        <v>0</v>
      </c>
      <c r="C56" s="7">
        <v>0</v>
      </c>
      <c r="D56" s="7">
        <v>0</v>
      </c>
    </row>
    <row r="57" spans="1:4" x14ac:dyDescent="0.25">
      <c r="A57" s="8" t="s">
        <v>61</v>
      </c>
      <c r="B57" s="9">
        <v>0</v>
      </c>
      <c r="C57" s="9">
        <v>0</v>
      </c>
      <c r="D57" s="9">
        <v>0</v>
      </c>
    </row>
    <row r="58" spans="1:4" x14ac:dyDescent="0.25">
      <c r="A58" s="2" t="s">
        <v>62</v>
      </c>
      <c r="B58" s="3">
        <v>0</v>
      </c>
      <c r="C58" s="3">
        <v>0</v>
      </c>
      <c r="D58" s="3">
        <v>0</v>
      </c>
    </row>
    <row r="59" spans="1:4" x14ac:dyDescent="0.25">
      <c r="A59" s="4" t="s">
        <v>63</v>
      </c>
      <c r="B59" s="5">
        <v>0</v>
      </c>
      <c r="C59" s="5">
        <v>0</v>
      </c>
      <c r="D59" s="5">
        <v>0</v>
      </c>
    </row>
    <row r="60" spans="1:4" x14ac:dyDescent="0.25">
      <c r="A60" s="6" t="s">
        <v>64</v>
      </c>
      <c r="B60" s="7">
        <v>0</v>
      </c>
      <c r="C60" s="7">
        <v>0</v>
      </c>
      <c r="D60" s="7">
        <v>0</v>
      </c>
    </row>
    <row r="61" spans="1:4" x14ac:dyDescent="0.25">
      <c r="A61" s="8" t="s">
        <v>65</v>
      </c>
      <c r="B61" s="9">
        <v>0</v>
      </c>
      <c r="C61" s="9">
        <v>0</v>
      </c>
      <c r="D61" s="9">
        <v>0</v>
      </c>
    </row>
    <row r="62" spans="1:4" x14ac:dyDescent="0.25">
      <c r="A62" s="2" t="s">
        <v>66</v>
      </c>
      <c r="B62" s="3">
        <v>0</v>
      </c>
      <c r="C62" s="3">
        <v>0</v>
      </c>
      <c r="D62" s="3">
        <v>0</v>
      </c>
    </row>
    <row r="63" spans="1:4" x14ac:dyDescent="0.25">
      <c r="A63" s="4" t="s">
        <v>67</v>
      </c>
      <c r="B63" s="5">
        <v>0</v>
      </c>
      <c r="C63" s="5">
        <v>0</v>
      </c>
      <c r="D63" s="5">
        <v>0</v>
      </c>
    </row>
    <row r="64" spans="1:4" x14ac:dyDescent="0.25">
      <c r="A64" s="6" t="s">
        <v>68</v>
      </c>
      <c r="B64" s="7">
        <v>0</v>
      </c>
      <c r="C64" s="7">
        <v>0</v>
      </c>
      <c r="D64" s="7">
        <v>0</v>
      </c>
    </row>
    <row r="65" spans="1:4" x14ac:dyDescent="0.25">
      <c r="A65" s="8" t="s">
        <v>69</v>
      </c>
      <c r="B65" s="9">
        <v>0</v>
      </c>
      <c r="C65" s="9">
        <v>0</v>
      </c>
      <c r="D65" s="9">
        <v>0</v>
      </c>
    </row>
    <row r="66" spans="1:4" x14ac:dyDescent="0.25">
      <c r="A66" s="2" t="s">
        <v>70</v>
      </c>
      <c r="B66" s="3">
        <v>0</v>
      </c>
      <c r="C66" s="3">
        <v>0</v>
      </c>
      <c r="D66" s="3">
        <v>0</v>
      </c>
    </row>
    <row r="67" spans="1:4" x14ac:dyDescent="0.25">
      <c r="A67" s="4" t="s">
        <v>71</v>
      </c>
      <c r="B67" s="5">
        <v>0</v>
      </c>
      <c r="C67" s="5">
        <v>0</v>
      </c>
      <c r="D67" s="5">
        <v>0</v>
      </c>
    </row>
    <row r="68" spans="1:4" x14ac:dyDescent="0.25">
      <c r="A68" s="6" t="s">
        <v>72</v>
      </c>
      <c r="B68" s="7">
        <v>0</v>
      </c>
      <c r="C68" s="7">
        <v>0</v>
      </c>
      <c r="D68" s="7">
        <v>0</v>
      </c>
    </row>
    <row r="69" spans="1:4" x14ac:dyDescent="0.25">
      <c r="A69" s="8" t="s">
        <v>73</v>
      </c>
      <c r="B69" s="9">
        <v>0</v>
      </c>
      <c r="C69" s="9">
        <v>0</v>
      </c>
      <c r="D69" s="9">
        <v>0</v>
      </c>
    </row>
    <row r="70" spans="1:4" x14ac:dyDescent="0.25">
      <c r="A70" s="2" t="s">
        <v>74</v>
      </c>
      <c r="B70" s="3">
        <v>0</v>
      </c>
      <c r="C70" s="3">
        <v>0</v>
      </c>
      <c r="D70" s="3">
        <v>0</v>
      </c>
    </row>
    <row r="71" spans="1:4" x14ac:dyDescent="0.25">
      <c r="A71" s="4" t="s">
        <v>75</v>
      </c>
      <c r="B71" s="5">
        <v>0</v>
      </c>
      <c r="C71" s="5">
        <v>0</v>
      </c>
      <c r="D71" s="5">
        <v>0</v>
      </c>
    </row>
    <row r="72" spans="1:4" x14ac:dyDescent="0.25">
      <c r="A72" s="6" t="s">
        <v>76</v>
      </c>
      <c r="B72" s="7">
        <v>0</v>
      </c>
      <c r="C72" s="7">
        <v>0</v>
      </c>
      <c r="D72" s="7">
        <v>0</v>
      </c>
    </row>
    <row r="73" spans="1:4" x14ac:dyDescent="0.25">
      <c r="A73" s="8" t="s">
        <v>77</v>
      </c>
      <c r="B73" s="9">
        <v>0</v>
      </c>
      <c r="C73" s="9">
        <v>0</v>
      </c>
      <c r="D73" s="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zoomScale="90" zoomScaleNormal="90" workbookViewId="0">
      <selection activeCell="C15" sqref="C15"/>
    </sheetView>
  </sheetViews>
  <sheetFormatPr defaultRowHeight="15" x14ac:dyDescent="0.25"/>
  <cols>
    <col min="1" max="1" width="9.85546875" customWidth="1"/>
    <col min="2" max="2" width="14.42578125" customWidth="1"/>
    <col min="3" max="3" width="11.85546875" customWidth="1"/>
    <col min="4" max="4" width="14.5703125" customWidth="1"/>
  </cols>
  <sheetData>
    <row r="1" spans="1:4" x14ac:dyDescent="0.25">
      <c r="B1" s="1" t="s">
        <v>78</v>
      </c>
      <c r="C1" s="1" t="s">
        <v>0</v>
      </c>
      <c r="D1" s="1" t="s">
        <v>1</v>
      </c>
    </row>
    <row r="2" spans="1:4" x14ac:dyDescent="0.25">
      <c r="A2" s="2" t="s">
        <v>14</v>
      </c>
      <c r="B2" s="3">
        <v>123458</v>
      </c>
      <c r="C2" s="3">
        <v>-1165</v>
      </c>
      <c r="D2" s="3">
        <v>5785</v>
      </c>
    </row>
    <row r="3" spans="1:4" x14ac:dyDescent="0.25">
      <c r="A3" s="4" t="s">
        <v>15</v>
      </c>
      <c r="B3" s="5">
        <v>262800</v>
      </c>
      <c r="C3" s="5">
        <v>4757</v>
      </c>
      <c r="D3" s="5">
        <v>14811</v>
      </c>
    </row>
    <row r="4" spans="1:4" x14ac:dyDescent="0.25">
      <c r="A4" s="6" t="s">
        <v>16</v>
      </c>
      <c r="B4" s="7">
        <v>402559</v>
      </c>
      <c r="C4" s="7">
        <v>11433</v>
      </c>
      <c r="D4" s="7">
        <v>24646</v>
      </c>
    </row>
    <row r="5" spans="1:4" x14ac:dyDescent="0.25">
      <c r="A5" s="8" t="s">
        <v>17</v>
      </c>
      <c r="B5" s="9">
        <v>555447</v>
      </c>
      <c r="C5" s="9">
        <v>22071</v>
      </c>
      <c r="D5" s="9">
        <v>42152</v>
      </c>
    </row>
    <row r="6" spans="1:4" x14ac:dyDescent="0.25">
      <c r="A6" s="2" t="s">
        <v>18</v>
      </c>
      <c r="B6" s="3">
        <v>136850</v>
      </c>
      <c r="C6" s="3">
        <v>-214</v>
      </c>
      <c r="D6" s="3">
        <v>7971</v>
      </c>
    </row>
    <row r="7" spans="1:4" x14ac:dyDescent="0.25">
      <c r="A7" s="4" t="s">
        <v>19</v>
      </c>
      <c r="B7" s="5">
        <v>287384</v>
      </c>
      <c r="C7" s="5">
        <v>8390</v>
      </c>
      <c r="D7" s="5">
        <v>19609</v>
      </c>
    </row>
    <row r="8" spans="1:4" x14ac:dyDescent="0.25">
      <c r="A8" s="6" t="s">
        <v>20</v>
      </c>
      <c r="B8" s="7">
        <v>435483</v>
      </c>
      <c r="C8" s="7">
        <v>17785</v>
      </c>
      <c r="D8" s="7">
        <v>32208</v>
      </c>
    </row>
    <row r="9" spans="1:4" x14ac:dyDescent="0.25">
      <c r="A9" s="8" t="s">
        <v>21</v>
      </c>
      <c r="B9" s="9">
        <v>598414</v>
      </c>
      <c r="C9" s="9">
        <v>25725</v>
      </c>
      <c r="D9" s="9">
        <v>47184</v>
      </c>
    </row>
    <row r="10" spans="1:4" x14ac:dyDescent="0.25">
      <c r="A10" s="2" t="s">
        <v>22</v>
      </c>
      <c r="B10" s="3">
        <v>150688</v>
      </c>
      <c r="C10" s="3">
        <v>-258</v>
      </c>
      <c r="D10" s="3">
        <v>9526</v>
      </c>
    </row>
    <row r="11" spans="1:4" x14ac:dyDescent="0.25">
      <c r="A11" s="4" t="s">
        <v>23</v>
      </c>
      <c r="B11" s="5">
        <v>315333</v>
      </c>
      <c r="C11" s="5">
        <v>8379</v>
      </c>
      <c r="D11" s="5">
        <v>21657</v>
      </c>
    </row>
    <row r="12" spans="1:4" x14ac:dyDescent="0.25">
      <c r="A12" s="6" t="s">
        <v>24</v>
      </c>
      <c r="B12" s="7">
        <v>476226</v>
      </c>
      <c r="C12" s="7">
        <v>17911</v>
      </c>
      <c r="D12" s="7">
        <v>34684</v>
      </c>
    </row>
    <row r="13" spans="1:4" x14ac:dyDescent="0.25">
      <c r="A13" s="8" t="s">
        <v>25</v>
      </c>
      <c r="B13" s="9">
        <v>651257</v>
      </c>
      <c r="C13" s="9">
        <v>29831</v>
      </c>
      <c r="D13" s="9">
        <v>50424</v>
      </c>
    </row>
    <row r="14" spans="1:4" x14ac:dyDescent="0.25">
      <c r="A14" s="2" t="s">
        <v>26</v>
      </c>
      <c r="B14" s="3">
        <v>159547</v>
      </c>
      <c r="C14" s="3">
        <v>-164</v>
      </c>
      <c r="D14" s="3">
        <v>9640</v>
      </c>
    </row>
    <row r="15" spans="1:4" x14ac:dyDescent="0.25">
      <c r="A15" s="4" t="s">
        <v>27</v>
      </c>
      <c r="B15" s="5">
        <v>334438</v>
      </c>
      <c r="C15" s="5">
        <v>9045</v>
      </c>
      <c r="D15" s="5">
        <v>22402</v>
      </c>
    </row>
    <row r="16" spans="1:4" x14ac:dyDescent="0.25">
      <c r="A16" s="6" t="s">
        <v>28</v>
      </c>
      <c r="B16" s="7">
        <v>501571</v>
      </c>
      <c r="C16" s="7">
        <v>18914</v>
      </c>
      <c r="D16" s="7">
        <v>35748</v>
      </c>
    </row>
    <row r="17" spans="1:4" x14ac:dyDescent="0.25">
      <c r="A17" s="8" t="s">
        <v>29</v>
      </c>
      <c r="B17" s="9">
        <v>681181</v>
      </c>
      <c r="C17" s="9">
        <v>30438</v>
      </c>
      <c r="D17" s="9">
        <v>50661</v>
      </c>
    </row>
    <row r="18" spans="1:4" x14ac:dyDescent="0.25">
      <c r="A18" s="2" t="s">
        <v>30</v>
      </c>
      <c r="B18" s="3">
        <v>163695</v>
      </c>
      <c r="C18" s="3">
        <v>-2188</v>
      </c>
      <c r="D18" s="3">
        <v>12560</v>
      </c>
    </row>
    <row r="19" spans="1:4" x14ac:dyDescent="0.25">
      <c r="A19" s="4" t="s">
        <v>31</v>
      </c>
      <c r="B19" s="5">
        <v>345426</v>
      </c>
      <c r="C19" s="5">
        <v>6173</v>
      </c>
      <c r="D19" s="5">
        <v>29308</v>
      </c>
    </row>
    <row r="20" spans="1:4" x14ac:dyDescent="0.25">
      <c r="A20" s="6" t="s">
        <v>32</v>
      </c>
      <c r="B20" s="7">
        <v>525359</v>
      </c>
      <c r="C20" s="7">
        <v>17073</v>
      </c>
      <c r="D20" s="7">
        <v>48624</v>
      </c>
    </row>
    <row r="21" spans="1:4" x14ac:dyDescent="0.25">
      <c r="A21" s="8" t="s">
        <v>33</v>
      </c>
      <c r="B21" s="9">
        <v>722336</v>
      </c>
      <c r="C21" s="9">
        <v>31137</v>
      </c>
      <c r="D21" s="9">
        <v>71070</v>
      </c>
    </row>
    <row r="22" spans="1:4" x14ac:dyDescent="0.25">
      <c r="A22" s="2" t="s">
        <v>34</v>
      </c>
      <c r="B22" s="3">
        <v>175496</v>
      </c>
      <c r="C22" s="3">
        <v>-1743</v>
      </c>
      <c r="D22" s="3">
        <v>12711</v>
      </c>
    </row>
    <row r="23" spans="1:4" x14ac:dyDescent="0.25">
      <c r="A23" s="4" t="s">
        <v>35</v>
      </c>
      <c r="B23" s="5">
        <v>346504</v>
      </c>
      <c r="C23" s="5">
        <v>4070</v>
      </c>
      <c r="D23" s="5">
        <v>27347</v>
      </c>
    </row>
    <row r="24" spans="1:4" x14ac:dyDescent="0.25">
      <c r="A24" s="6" t="s">
        <v>36</v>
      </c>
      <c r="B24" s="7">
        <v>540685</v>
      </c>
      <c r="C24" s="7">
        <v>11509</v>
      </c>
      <c r="D24" s="7">
        <v>45376</v>
      </c>
    </row>
    <row r="25" spans="1:4" x14ac:dyDescent="0.25">
      <c r="A25" s="8" t="s">
        <v>37</v>
      </c>
      <c r="B25" s="9">
        <v>743223</v>
      </c>
      <c r="C25" s="9">
        <v>19499</v>
      </c>
      <c r="D25" s="9">
        <v>62855</v>
      </c>
    </row>
    <row r="26" spans="1:4" x14ac:dyDescent="0.25">
      <c r="A26" s="2" t="s">
        <v>38</v>
      </c>
      <c r="B26" s="3">
        <v>0</v>
      </c>
      <c r="C26" s="3">
        <v>0</v>
      </c>
      <c r="D26" s="3">
        <v>0</v>
      </c>
    </row>
    <row r="27" spans="1:4" x14ac:dyDescent="0.25">
      <c r="A27" s="4" t="s">
        <v>39</v>
      </c>
      <c r="B27" s="5">
        <v>0</v>
      </c>
      <c r="C27" s="5">
        <v>0</v>
      </c>
      <c r="D27" s="5">
        <v>0</v>
      </c>
    </row>
    <row r="28" spans="1:4" x14ac:dyDescent="0.25">
      <c r="A28" s="6" t="s">
        <v>40</v>
      </c>
      <c r="B28" s="7">
        <v>0</v>
      </c>
      <c r="C28" s="7">
        <v>0</v>
      </c>
      <c r="D28" s="7">
        <v>0</v>
      </c>
    </row>
    <row r="29" spans="1:4" x14ac:dyDescent="0.25">
      <c r="A29" s="8" t="s">
        <v>41</v>
      </c>
      <c r="B29" s="9">
        <v>0</v>
      </c>
      <c r="C29" s="9">
        <v>0</v>
      </c>
      <c r="D29" s="9">
        <v>0</v>
      </c>
    </row>
    <row r="30" spans="1:4" x14ac:dyDescent="0.25">
      <c r="A30" s="2" t="s">
        <v>42</v>
      </c>
      <c r="B30" s="3">
        <v>0</v>
      </c>
      <c r="C30" s="3">
        <v>0</v>
      </c>
      <c r="D30" s="3">
        <v>0</v>
      </c>
    </row>
    <row r="31" spans="1:4" x14ac:dyDescent="0.25">
      <c r="A31" s="4" t="s">
        <v>43</v>
      </c>
      <c r="B31" s="5">
        <v>0</v>
      </c>
      <c r="C31" s="5">
        <v>0</v>
      </c>
      <c r="D31" s="5">
        <v>0</v>
      </c>
    </row>
    <row r="32" spans="1:4" x14ac:dyDescent="0.25">
      <c r="A32" s="6" t="s">
        <v>44</v>
      </c>
      <c r="B32" s="7">
        <v>0</v>
      </c>
      <c r="C32" s="7">
        <v>0</v>
      </c>
      <c r="D32" s="7">
        <v>0</v>
      </c>
    </row>
    <row r="33" spans="1:4" x14ac:dyDescent="0.25">
      <c r="A33" s="8" t="s">
        <v>45</v>
      </c>
      <c r="B33" s="9">
        <v>0</v>
      </c>
      <c r="C33" s="9">
        <v>0</v>
      </c>
      <c r="D33" s="9">
        <v>0</v>
      </c>
    </row>
    <row r="34" spans="1:4" x14ac:dyDescent="0.25">
      <c r="A34" s="2" t="s">
        <v>46</v>
      </c>
      <c r="B34" s="3">
        <v>0</v>
      </c>
      <c r="C34" s="3">
        <v>0</v>
      </c>
      <c r="D34" s="3">
        <v>0</v>
      </c>
    </row>
    <row r="35" spans="1:4" x14ac:dyDescent="0.25">
      <c r="A35" s="4" t="s">
        <v>47</v>
      </c>
      <c r="B35" s="5">
        <v>0</v>
      </c>
      <c r="C35" s="5">
        <v>0</v>
      </c>
      <c r="D35" s="5">
        <v>0</v>
      </c>
    </row>
    <row r="36" spans="1:4" x14ac:dyDescent="0.25">
      <c r="A36" s="6" t="s">
        <v>48</v>
      </c>
      <c r="B36" s="7">
        <v>0</v>
      </c>
      <c r="C36" s="7">
        <v>0</v>
      </c>
      <c r="D36" s="7">
        <v>0</v>
      </c>
    </row>
    <row r="37" spans="1:4" x14ac:dyDescent="0.25">
      <c r="A37" s="8" t="s">
        <v>49</v>
      </c>
      <c r="B37" s="9">
        <v>0</v>
      </c>
      <c r="C37" s="9">
        <v>0</v>
      </c>
      <c r="D37" s="9">
        <v>0</v>
      </c>
    </row>
    <row r="38" spans="1:4" x14ac:dyDescent="0.25">
      <c r="A38" s="2" t="s">
        <v>50</v>
      </c>
      <c r="B38" s="3">
        <v>0</v>
      </c>
      <c r="C38" s="3">
        <v>0</v>
      </c>
      <c r="D38" s="3">
        <v>0</v>
      </c>
    </row>
    <row r="39" spans="1:4" x14ac:dyDescent="0.25">
      <c r="A39" s="4" t="s">
        <v>51</v>
      </c>
      <c r="B39" s="5">
        <v>0</v>
      </c>
      <c r="C39" s="5">
        <v>0</v>
      </c>
      <c r="D39" s="5">
        <v>0</v>
      </c>
    </row>
    <row r="40" spans="1:4" x14ac:dyDescent="0.25">
      <c r="A40" s="6" t="s">
        <v>52</v>
      </c>
      <c r="B40" s="7">
        <v>0</v>
      </c>
      <c r="C40" s="7">
        <v>0</v>
      </c>
      <c r="D40" s="7">
        <v>0</v>
      </c>
    </row>
    <row r="41" spans="1:4" x14ac:dyDescent="0.25">
      <c r="A41" s="8" t="s">
        <v>53</v>
      </c>
      <c r="B41" s="9">
        <v>0</v>
      </c>
      <c r="C41" s="9">
        <v>0</v>
      </c>
      <c r="D41" s="9">
        <v>0</v>
      </c>
    </row>
    <row r="42" spans="1:4" x14ac:dyDescent="0.25">
      <c r="A42" s="2" t="s">
        <v>54</v>
      </c>
      <c r="B42" s="3">
        <v>0</v>
      </c>
      <c r="C42" s="3">
        <v>0</v>
      </c>
      <c r="D42" s="3">
        <v>0</v>
      </c>
    </row>
    <row r="43" spans="1:4" x14ac:dyDescent="0.25">
      <c r="A43" s="4" t="s">
        <v>55</v>
      </c>
      <c r="B43" s="5">
        <v>0</v>
      </c>
      <c r="C43" s="5">
        <v>0</v>
      </c>
      <c r="D43" s="5">
        <v>0</v>
      </c>
    </row>
    <row r="44" spans="1:4" x14ac:dyDescent="0.25">
      <c r="A44" s="6" t="s">
        <v>56</v>
      </c>
      <c r="B44" s="7">
        <v>0</v>
      </c>
      <c r="C44" s="7">
        <v>0</v>
      </c>
      <c r="D44" s="7">
        <v>0</v>
      </c>
    </row>
    <row r="45" spans="1:4" x14ac:dyDescent="0.25">
      <c r="A45" s="8" t="s">
        <v>57</v>
      </c>
      <c r="B45" s="9">
        <v>0</v>
      </c>
      <c r="C45" s="9">
        <v>0</v>
      </c>
      <c r="D45" s="9">
        <v>0</v>
      </c>
    </row>
    <row r="46" spans="1:4" x14ac:dyDescent="0.25">
      <c r="A46" s="2" t="s">
        <v>58</v>
      </c>
      <c r="B46" s="3">
        <v>0</v>
      </c>
      <c r="C46" s="3">
        <v>0</v>
      </c>
      <c r="D46" s="3">
        <v>0</v>
      </c>
    </row>
    <row r="47" spans="1:4" x14ac:dyDescent="0.25">
      <c r="A47" s="4" t="s">
        <v>59</v>
      </c>
      <c r="B47" s="5">
        <v>0</v>
      </c>
      <c r="C47" s="5">
        <v>0</v>
      </c>
      <c r="D47" s="5">
        <v>0</v>
      </c>
    </row>
    <row r="48" spans="1:4" x14ac:dyDescent="0.25">
      <c r="A48" s="6" t="s">
        <v>60</v>
      </c>
      <c r="B48" s="7">
        <v>0</v>
      </c>
      <c r="C48" s="7">
        <v>0</v>
      </c>
      <c r="D48" s="7">
        <v>0</v>
      </c>
    </row>
    <row r="49" spans="1:4" x14ac:dyDescent="0.25">
      <c r="A49" s="8" t="s">
        <v>61</v>
      </c>
      <c r="B49" s="9">
        <v>0</v>
      </c>
      <c r="C49" s="9">
        <v>0</v>
      </c>
      <c r="D49" s="9">
        <v>0</v>
      </c>
    </row>
    <row r="50" spans="1:4" x14ac:dyDescent="0.25">
      <c r="A50" s="2" t="s">
        <v>62</v>
      </c>
      <c r="B50" s="3">
        <v>0</v>
      </c>
      <c r="C50" s="3">
        <v>0</v>
      </c>
      <c r="D50" s="3">
        <v>0</v>
      </c>
    </row>
    <row r="51" spans="1:4" x14ac:dyDescent="0.25">
      <c r="A51" s="4" t="s">
        <v>63</v>
      </c>
      <c r="B51" s="5">
        <v>0</v>
      </c>
      <c r="C51" s="5">
        <v>0</v>
      </c>
      <c r="D51" s="5">
        <v>0</v>
      </c>
    </row>
    <row r="52" spans="1:4" x14ac:dyDescent="0.25">
      <c r="A52" s="6" t="s">
        <v>64</v>
      </c>
      <c r="B52" s="7">
        <v>0</v>
      </c>
      <c r="C52" s="7">
        <v>0</v>
      </c>
      <c r="D52" s="7">
        <v>0</v>
      </c>
    </row>
    <row r="53" spans="1:4" x14ac:dyDescent="0.25">
      <c r="A53" s="8" t="s">
        <v>65</v>
      </c>
      <c r="B53" s="9">
        <v>0</v>
      </c>
      <c r="C53" s="9">
        <v>0</v>
      </c>
      <c r="D53" s="9">
        <v>0</v>
      </c>
    </row>
    <row r="54" spans="1:4" x14ac:dyDescent="0.25">
      <c r="A54" s="2" t="s">
        <v>66</v>
      </c>
      <c r="B54" s="3">
        <v>0</v>
      </c>
      <c r="C54" s="3">
        <v>0</v>
      </c>
      <c r="D54" s="3">
        <v>0</v>
      </c>
    </row>
    <row r="55" spans="1:4" x14ac:dyDescent="0.25">
      <c r="A55" s="4" t="s">
        <v>67</v>
      </c>
      <c r="B55" s="5">
        <v>0</v>
      </c>
      <c r="C55" s="5">
        <v>0</v>
      </c>
      <c r="D55" s="5">
        <v>0</v>
      </c>
    </row>
    <row r="56" spans="1:4" x14ac:dyDescent="0.25">
      <c r="A56" s="6" t="s">
        <v>68</v>
      </c>
      <c r="B56" s="7">
        <v>0</v>
      </c>
      <c r="C56" s="7">
        <v>0</v>
      </c>
      <c r="D56" s="7">
        <v>0</v>
      </c>
    </row>
    <row r="57" spans="1:4" x14ac:dyDescent="0.25">
      <c r="A57" s="8" t="s">
        <v>69</v>
      </c>
      <c r="B57" s="9">
        <v>0</v>
      </c>
      <c r="C57" s="9">
        <v>0</v>
      </c>
      <c r="D57" s="9">
        <v>0</v>
      </c>
    </row>
    <row r="58" spans="1:4" x14ac:dyDescent="0.25">
      <c r="A58" s="2" t="s">
        <v>70</v>
      </c>
      <c r="B58" s="3">
        <v>0</v>
      </c>
      <c r="C58" s="3">
        <v>0</v>
      </c>
      <c r="D58" s="3">
        <v>0</v>
      </c>
    </row>
    <row r="59" spans="1:4" x14ac:dyDescent="0.25">
      <c r="A59" s="4" t="s">
        <v>71</v>
      </c>
      <c r="B59" s="5">
        <v>0</v>
      </c>
      <c r="C59" s="5">
        <v>0</v>
      </c>
      <c r="D59" s="5">
        <v>0</v>
      </c>
    </row>
    <row r="60" spans="1:4" x14ac:dyDescent="0.25">
      <c r="A60" s="6" t="s">
        <v>72</v>
      </c>
      <c r="B60" s="7">
        <v>0</v>
      </c>
      <c r="C60" s="7">
        <v>0</v>
      </c>
      <c r="D60" s="7">
        <v>0</v>
      </c>
    </row>
    <row r="61" spans="1:4" x14ac:dyDescent="0.25">
      <c r="A61" s="8" t="s">
        <v>73</v>
      </c>
      <c r="B61" s="9">
        <v>0</v>
      </c>
      <c r="C61" s="9">
        <v>0</v>
      </c>
      <c r="D61" s="9">
        <v>0</v>
      </c>
    </row>
    <row r="62" spans="1:4" x14ac:dyDescent="0.25">
      <c r="A62" s="2" t="s">
        <v>74</v>
      </c>
      <c r="B62" s="3">
        <v>0</v>
      </c>
      <c r="C62" s="3">
        <v>0</v>
      </c>
      <c r="D62" s="3">
        <v>0</v>
      </c>
    </row>
    <row r="63" spans="1:4" x14ac:dyDescent="0.25">
      <c r="A63" s="4" t="s">
        <v>75</v>
      </c>
      <c r="B63" s="5">
        <v>0</v>
      </c>
      <c r="C63" s="5">
        <v>0</v>
      </c>
      <c r="D63" s="5">
        <v>0</v>
      </c>
    </row>
    <row r="64" spans="1:4" x14ac:dyDescent="0.25">
      <c r="A64" s="6" t="s">
        <v>76</v>
      </c>
      <c r="B64" s="7">
        <v>0</v>
      </c>
      <c r="C64" s="7">
        <v>0</v>
      </c>
      <c r="D64" s="7">
        <v>0</v>
      </c>
    </row>
    <row r="65" spans="1:4" x14ac:dyDescent="0.25">
      <c r="A65" s="8" t="s">
        <v>77</v>
      </c>
      <c r="B65" s="9">
        <v>0</v>
      </c>
      <c r="C65" s="9">
        <v>0</v>
      </c>
      <c r="D65" s="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zoomScale="90" zoomScaleNormal="90" workbookViewId="0">
      <selection activeCell="B24" sqref="B24"/>
    </sheetView>
  </sheetViews>
  <sheetFormatPr defaultRowHeight="15" x14ac:dyDescent="0.25"/>
  <cols>
    <col min="1" max="1" width="9.85546875" customWidth="1"/>
    <col min="2" max="2" width="14.42578125" customWidth="1"/>
    <col min="3" max="3" width="11.85546875" customWidth="1"/>
    <col min="4" max="4" width="14.5703125" customWidth="1"/>
  </cols>
  <sheetData>
    <row r="1" spans="1:4" x14ac:dyDescent="0.25">
      <c r="B1" s="1" t="s">
        <v>78</v>
      </c>
      <c r="C1" s="1" t="s">
        <v>0</v>
      </c>
      <c r="D1" s="1" t="s">
        <v>1</v>
      </c>
    </row>
    <row r="2" spans="1:4" x14ac:dyDescent="0.25">
      <c r="A2" s="2" t="s">
        <v>10</v>
      </c>
      <c r="B2" s="3">
        <v>13307</v>
      </c>
      <c r="C2" s="3">
        <v>5061</v>
      </c>
      <c r="D2" s="3">
        <f>5683+1454</f>
        <v>7137</v>
      </c>
    </row>
    <row r="3" spans="1:4" x14ac:dyDescent="0.25">
      <c r="A3" s="4" t="s">
        <v>11</v>
      </c>
      <c r="B3" s="5">
        <v>26678</v>
      </c>
      <c r="C3" s="5">
        <v>5828</v>
      </c>
      <c r="D3" s="5">
        <v>14769</v>
      </c>
    </row>
    <row r="4" spans="1:4" x14ac:dyDescent="0.25">
      <c r="A4" s="6" t="s">
        <v>12</v>
      </c>
      <c r="B4" s="7">
        <v>39931</v>
      </c>
      <c r="C4" s="7">
        <v>11656</v>
      </c>
      <c r="D4" s="7">
        <f>18223+4406</f>
        <v>22629</v>
      </c>
    </row>
    <row r="5" spans="1:4" x14ac:dyDescent="0.25">
      <c r="A5" s="8" t="s">
        <v>13</v>
      </c>
      <c r="B5" s="9">
        <v>53241</v>
      </c>
      <c r="C5" s="9">
        <v>17943</v>
      </c>
      <c r="D5" s="9">
        <v>30679</v>
      </c>
    </row>
    <row r="6" spans="1:4" x14ac:dyDescent="0.25">
      <c r="A6" s="2" t="s">
        <v>14</v>
      </c>
      <c r="B6" s="3">
        <v>13568</v>
      </c>
      <c r="C6" s="3">
        <v>6382</v>
      </c>
      <c r="D6" s="3">
        <f>6683+1516</f>
        <v>8199</v>
      </c>
    </row>
    <row r="7" spans="1:4" x14ac:dyDescent="0.25">
      <c r="A7" s="4" t="s">
        <v>15</v>
      </c>
      <c r="B7" s="5">
        <v>27311</v>
      </c>
      <c r="C7" s="5">
        <v>8519</v>
      </c>
      <c r="D7" s="5">
        <v>15994</v>
      </c>
    </row>
    <row r="8" spans="1:4" x14ac:dyDescent="0.25">
      <c r="A8" s="6" t="s">
        <v>16</v>
      </c>
      <c r="B8" s="7">
        <v>41394</v>
      </c>
      <c r="C8" s="7">
        <v>13621</v>
      </c>
      <c r="D8" s="7">
        <f>18833+4628</f>
        <v>23461</v>
      </c>
    </row>
    <row r="9" spans="1:4" x14ac:dyDescent="0.25">
      <c r="A9" s="8" t="s">
        <v>17</v>
      </c>
      <c r="B9" s="9">
        <v>55928</v>
      </c>
      <c r="C9" s="9">
        <v>19858</v>
      </c>
      <c r="D9" s="9">
        <v>31762</v>
      </c>
    </row>
    <row r="10" spans="1:4" x14ac:dyDescent="0.25">
      <c r="A10" s="2" t="s">
        <v>18</v>
      </c>
      <c r="B10" s="3">
        <v>14369</v>
      </c>
      <c r="C10" s="3">
        <v>5637</v>
      </c>
      <c r="D10" s="3">
        <f>6633+1561</f>
        <v>8194</v>
      </c>
    </row>
    <row r="11" spans="1:4" x14ac:dyDescent="0.25">
      <c r="A11" s="4" t="s">
        <v>19</v>
      </c>
      <c r="B11" s="5">
        <v>28866</v>
      </c>
      <c r="C11" s="5">
        <v>6410</v>
      </c>
      <c r="D11" s="5">
        <v>15756</v>
      </c>
    </row>
    <row r="12" spans="1:4" x14ac:dyDescent="0.25">
      <c r="A12" s="6" t="s">
        <v>20</v>
      </c>
      <c r="B12" s="7">
        <v>44463</v>
      </c>
      <c r="C12" s="7">
        <v>12938</v>
      </c>
      <c r="D12" s="7">
        <f>19265+4847</f>
        <v>24112</v>
      </c>
    </row>
    <row r="13" spans="1:4" x14ac:dyDescent="0.25">
      <c r="A13" s="8" t="s">
        <v>21</v>
      </c>
      <c r="B13" s="9">
        <v>58982</v>
      </c>
      <c r="C13" s="9">
        <v>18390</v>
      </c>
      <c r="D13" s="9">
        <v>31033</v>
      </c>
    </row>
    <row r="14" spans="1:4" x14ac:dyDescent="0.25">
      <c r="A14" s="2" t="s">
        <v>22</v>
      </c>
      <c r="B14" s="3">
        <v>13781</v>
      </c>
      <c r="C14" s="3">
        <v>6361</v>
      </c>
      <c r="D14" s="3">
        <f>6487+6487</f>
        <v>12974</v>
      </c>
    </row>
    <row r="15" spans="1:4" x14ac:dyDescent="0.25">
      <c r="A15" s="4" t="s">
        <v>23</v>
      </c>
      <c r="B15" s="5">
        <v>28509</v>
      </c>
      <c r="C15" s="5">
        <v>10620</v>
      </c>
      <c r="D15" s="5">
        <v>16675</v>
      </c>
    </row>
    <row r="16" spans="1:4" x14ac:dyDescent="0.25">
      <c r="A16" s="6" t="s">
        <v>24</v>
      </c>
      <c r="B16" s="7">
        <v>43841</v>
      </c>
      <c r="C16" s="7">
        <v>17661</v>
      </c>
      <c r="D16" s="7">
        <f>21089+4670</f>
        <v>25759</v>
      </c>
    </row>
    <row r="17" spans="1:4" x14ac:dyDescent="0.25">
      <c r="A17" s="8" t="s">
        <v>25</v>
      </c>
      <c r="B17" s="9">
        <v>59815</v>
      </c>
      <c r="C17" s="9">
        <v>7221</v>
      </c>
      <c r="D17" s="9">
        <v>17035</v>
      </c>
    </row>
    <row r="18" spans="1:4" x14ac:dyDescent="0.25">
      <c r="A18" s="2" t="s">
        <v>26</v>
      </c>
      <c r="B18" s="3">
        <v>14077</v>
      </c>
      <c r="C18" s="3">
        <v>6534</v>
      </c>
      <c r="D18" s="3">
        <f>6798+1423</f>
        <v>8221</v>
      </c>
    </row>
    <row r="19" spans="1:4" x14ac:dyDescent="0.25">
      <c r="A19" s="4" t="s">
        <v>27</v>
      </c>
      <c r="B19" s="5">
        <v>30056</v>
      </c>
      <c r="C19" s="5">
        <v>11999</v>
      </c>
      <c r="D19" s="5">
        <v>17176</v>
      </c>
    </row>
    <row r="20" spans="1:4" x14ac:dyDescent="0.25">
      <c r="A20" s="6" t="s">
        <v>28</v>
      </c>
      <c r="B20" s="7">
        <v>46550</v>
      </c>
      <c r="C20" s="7">
        <v>19138</v>
      </c>
      <c r="D20" s="7">
        <f>21647+4263</f>
        <v>25910</v>
      </c>
    </row>
    <row r="21" spans="1:4" x14ac:dyDescent="0.25">
      <c r="A21" s="8" t="s">
        <v>29</v>
      </c>
      <c r="B21" s="9">
        <v>62780</v>
      </c>
      <c r="C21" s="9">
        <v>24150</v>
      </c>
      <c r="D21" s="9">
        <v>32729</v>
      </c>
    </row>
    <row r="22" spans="1:4" x14ac:dyDescent="0.25">
      <c r="A22" s="2" t="s">
        <v>30</v>
      </c>
      <c r="B22" s="3">
        <v>14664</v>
      </c>
      <c r="C22" s="3">
        <v>6685</v>
      </c>
      <c r="D22" s="3">
        <v>8395</v>
      </c>
    </row>
    <row r="23" spans="1:4" x14ac:dyDescent="0.25">
      <c r="A23" s="4" t="s">
        <v>31</v>
      </c>
      <c r="B23" s="5">
        <v>30813</v>
      </c>
      <c r="C23" s="5">
        <v>9477</v>
      </c>
      <c r="D23" s="5">
        <v>16463</v>
      </c>
    </row>
    <row r="24" spans="1:4" x14ac:dyDescent="0.25">
      <c r="A24" s="6" t="s">
        <v>32</v>
      </c>
      <c r="B24" s="7">
        <v>47301</v>
      </c>
      <c r="C24" s="7">
        <v>16808</v>
      </c>
      <c r="D24" s="7">
        <v>25470</v>
      </c>
    </row>
    <row r="25" spans="1:4" x14ac:dyDescent="0.25">
      <c r="A25" s="8" t="s">
        <v>33</v>
      </c>
      <c r="B25" s="9">
        <v>63423</v>
      </c>
      <c r="C25" s="9">
        <v>27760</v>
      </c>
      <c r="D25" s="9">
        <v>38184</v>
      </c>
    </row>
    <row r="26" spans="1:4" x14ac:dyDescent="0.25">
      <c r="A26" s="2" t="s">
        <v>34</v>
      </c>
      <c r="B26" s="3">
        <v>13180</v>
      </c>
      <c r="C26" s="3">
        <v>5555</v>
      </c>
      <c r="D26" s="3">
        <v>7180</v>
      </c>
    </row>
    <row r="27" spans="1:4" x14ac:dyDescent="0.25">
      <c r="A27" s="4" t="s">
        <v>35</v>
      </c>
      <c r="B27" s="5">
        <v>25269</v>
      </c>
      <c r="C27" s="5">
        <v>5708</v>
      </c>
      <c r="D27" s="5">
        <v>7320</v>
      </c>
    </row>
    <row r="28" spans="1:4" x14ac:dyDescent="0.25">
      <c r="A28" s="6" t="s">
        <v>36</v>
      </c>
      <c r="B28" s="7">
        <v>38545</v>
      </c>
      <c r="C28" s="7">
        <v>11343</v>
      </c>
      <c r="D28" s="7">
        <v>20661</v>
      </c>
    </row>
    <row r="29" spans="1:4" x14ac:dyDescent="0.25">
      <c r="A29" s="8" t="s">
        <v>37</v>
      </c>
      <c r="B29" s="9">
        <v>51717</v>
      </c>
      <c r="C29" s="9">
        <v>16732</v>
      </c>
      <c r="D29" s="9">
        <v>28067</v>
      </c>
    </row>
    <row r="30" spans="1:4" x14ac:dyDescent="0.25">
      <c r="A30" s="2" t="s">
        <v>38</v>
      </c>
      <c r="B30" s="3">
        <v>0</v>
      </c>
      <c r="C30" s="3">
        <v>0</v>
      </c>
      <c r="D30" s="3">
        <v>0</v>
      </c>
    </row>
    <row r="31" spans="1:4" x14ac:dyDescent="0.25">
      <c r="A31" s="4" t="s">
        <v>39</v>
      </c>
      <c r="B31" s="5">
        <v>0</v>
      </c>
      <c r="C31" s="5">
        <v>0</v>
      </c>
      <c r="D31" s="5">
        <v>0</v>
      </c>
    </row>
    <row r="32" spans="1:4" x14ac:dyDescent="0.25">
      <c r="A32" s="6" t="s">
        <v>40</v>
      </c>
      <c r="B32" s="7">
        <v>0</v>
      </c>
      <c r="C32" s="7">
        <v>0</v>
      </c>
      <c r="D32" s="7">
        <v>0</v>
      </c>
    </row>
    <row r="33" spans="1:4" x14ac:dyDescent="0.25">
      <c r="A33" s="8" t="s">
        <v>41</v>
      </c>
      <c r="B33" s="9">
        <v>0</v>
      </c>
      <c r="C33" s="9">
        <v>0</v>
      </c>
      <c r="D33" s="9">
        <v>0</v>
      </c>
    </row>
    <row r="34" spans="1:4" x14ac:dyDescent="0.25">
      <c r="A34" s="2" t="s">
        <v>42</v>
      </c>
      <c r="B34" s="3">
        <v>0</v>
      </c>
      <c r="C34" s="3">
        <v>0</v>
      </c>
      <c r="D34" s="3">
        <v>0</v>
      </c>
    </row>
    <row r="35" spans="1:4" x14ac:dyDescent="0.25">
      <c r="A35" s="4" t="s">
        <v>43</v>
      </c>
      <c r="B35" s="5">
        <v>0</v>
      </c>
      <c r="C35" s="5">
        <v>0</v>
      </c>
      <c r="D35" s="5">
        <v>0</v>
      </c>
    </row>
    <row r="36" spans="1:4" x14ac:dyDescent="0.25">
      <c r="A36" s="6" t="s">
        <v>44</v>
      </c>
      <c r="B36" s="7">
        <v>0</v>
      </c>
      <c r="C36" s="7">
        <v>0</v>
      </c>
      <c r="D36" s="7">
        <v>0</v>
      </c>
    </row>
    <row r="37" spans="1:4" x14ac:dyDescent="0.25">
      <c r="A37" s="8" t="s">
        <v>45</v>
      </c>
      <c r="B37" s="9">
        <v>0</v>
      </c>
      <c r="C37" s="9">
        <v>0</v>
      </c>
      <c r="D37" s="9">
        <v>0</v>
      </c>
    </row>
    <row r="38" spans="1:4" x14ac:dyDescent="0.25">
      <c r="A38" s="2" t="s">
        <v>46</v>
      </c>
      <c r="B38" s="3">
        <v>0</v>
      </c>
      <c r="C38" s="3">
        <v>0</v>
      </c>
      <c r="D38" s="3">
        <v>0</v>
      </c>
    </row>
    <row r="39" spans="1:4" x14ac:dyDescent="0.25">
      <c r="A39" s="4" t="s">
        <v>47</v>
      </c>
      <c r="B39" s="5">
        <v>0</v>
      </c>
      <c r="C39" s="5">
        <v>0</v>
      </c>
      <c r="D39" s="5">
        <v>0</v>
      </c>
    </row>
    <row r="40" spans="1:4" x14ac:dyDescent="0.25">
      <c r="A40" s="6" t="s">
        <v>48</v>
      </c>
      <c r="B40" s="7">
        <v>0</v>
      </c>
      <c r="C40" s="7">
        <v>0</v>
      </c>
      <c r="D40" s="7">
        <v>0</v>
      </c>
    </row>
    <row r="41" spans="1:4" x14ac:dyDescent="0.25">
      <c r="A41" s="8" t="s">
        <v>49</v>
      </c>
      <c r="B41" s="9">
        <v>0</v>
      </c>
      <c r="C41" s="9">
        <v>0</v>
      </c>
      <c r="D41" s="9">
        <v>0</v>
      </c>
    </row>
    <row r="42" spans="1:4" x14ac:dyDescent="0.25">
      <c r="A42" s="2" t="s">
        <v>50</v>
      </c>
      <c r="B42" s="3">
        <v>0</v>
      </c>
      <c r="C42" s="3">
        <v>0</v>
      </c>
      <c r="D42" s="3">
        <v>0</v>
      </c>
    </row>
    <row r="43" spans="1:4" x14ac:dyDescent="0.25">
      <c r="A43" s="4" t="s">
        <v>51</v>
      </c>
      <c r="B43" s="5">
        <v>0</v>
      </c>
      <c r="C43" s="5">
        <v>0</v>
      </c>
      <c r="D43" s="5">
        <v>0</v>
      </c>
    </row>
    <row r="44" spans="1:4" x14ac:dyDescent="0.25">
      <c r="A44" s="6" t="s">
        <v>52</v>
      </c>
      <c r="B44" s="7">
        <v>0</v>
      </c>
      <c r="C44" s="7">
        <v>0</v>
      </c>
      <c r="D44" s="7">
        <v>0</v>
      </c>
    </row>
    <row r="45" spans="1:4" x14ac:dyDescent="0.25">
      <c r="A45" s="8" t="s">
        <v>53</v>
      </c>
      <c r="B45" s="9">
        <v>0</v>
      </c>
      <c r="C45" s="9">
        <v>0</v>
      </c>
      <c r="D45" s="9">
        <v>0</v>
      </c>
    </row>
    <row r="46" spans="1:4" x14ac:dyDescent="0.25">
      <c r="A46" s="2" t="s">
        <v>54</v>
      </c>
      <c r="B46" s="3">
        <v>0</v>
      </c>
      <c r="C46" s="3">
        <v>0</v>
      </c>
      <c r="D46" s="3">
        <v>0</v>
      </c>
    </row>
    <row r="47" spans="1:4" x14ac:dyDescent="0.25">
      <c r="A47" s="4" t="s">
        <v>55</v>
      </c>
      <c r="B47" s="5">
        <v>0</v>
      </c>
      <c r="C47" s="5">
        <v>0</v>
      </c>
      <c r="D47" s="5">
        <v>0</v>
      </c>
    </row>
    <row r="48" spans="1:4" x14ac:dyDescent="0.25">
      <c r="A48" s="6" t="s">
        <v>56</v>
      </c>
      <c r="B48" s="7">
        <v>0</v>
      </c>
      <c r="C48" s="7">
        <v>0</v>
      </c>
      <c r="D48" s="7">
        <v>0</v>
      </c>
    </row>
    <row r="49" spans="1:4" x14ac:dyDescent="0.25">
      <c r="A49" s="8" t="s">
        <v>57</v>
      </c>
      <c r="B49" s="9">
        <v>0</v>
      </c>
      <c r="C49" s="9">
        <v>0</v>
      </c>
      <c r="D49" s="9">
        <v>0</v>
      </c>
    </row>
    <row r="50" spans="1:4" x14ac:dyDescent="0.25">
      <c r="A50" s="2" t="s">
        <v>58</v>
      </c>
      <c r="B50" s="3">
        <v>0</v>
      </c>
      <c r="C50" s="3">
        <v>0</v>
      </c>
      <c r="D50" s="3">
        <v>0</v>
      </c>
    </row>
    <row r="51" spans="1:4" x14ac:dyDescent="0.25">
      <c r="A51" s="4" t="s">
        <v>59</v>
      </c>
      <c r="B51" s="5">
        <v>0</v>
      </c>
      <c r="C51" s="5">
        <v>0</v>
      </c>
      <c r="D51" s="5">
        <v>0</v>
      </c>
    </row>
    <row r="52" spans="1:4" x14ac:dyDescent="0.25">
      <c r="A52" s="6" t="s">
        <v>60</v>
      </c>
      <c r="B52" s="7">
        <v>0</v>
      </c>
      <c r="C52" s="7">
        <v>0</v>
      </c>
      <c r="D52" s="7">
        <v>0</v>
      </c>
    </row>
    <row r="53" spans="1:4" x14ac:dyDescent="0.25">
      <c r="A53" s="8" t="s">
        <v>61</v>
      </c>
      <c r="B53" s="9">
        <v>0</v>
      </c>
      <c r="C53" s="9">
        <v>0</v>
      </c>
      <c r="D53" s="9">
        <v>0</v>
      </c>
    </row>
    <row r="54" spans="1:4" x14ac:dyDescent="0.25">
      <c r="A54" s="2" t="s">
        <v>62</v>
      </c>
      <c r="B54" s="3">
        <v>0</v>
      </c>
      <c r="C54" s="3">
        <v>0</v>
      </c>
      <c r="D54" s="3">
        <v>0</v>
      </c>
    </row>
    <row r="55" spans="1:4" x14ac:dyDescent="0.25">
      <c r="A55" s="4" t="s">
        <v>63</v>
      </c>
      <c r="B55" s="5">
        <v>0</v>
      </c>
      <c r="C55" s="5">
        <v>0</v>
      </c>
      <c r="D55" s="5">
        <v>0</v>
      </c>
    </row>
    <row r="56" spans="1:4" x14ac:dyDescent="0.25">
      <c r="A56" s="6" t="s">
        <v>64</v>
      </c>
      <c r="B56" s="7">
        <v>0</v>
      </c>
      <c r="C56" s="7">
        <v>0</v>
      </c>
      <c r="D56" s="7">
        <v>0</v>
      </c>
    </row>
    <row r="57" spans="1:4" x14ac:dyDescent="0.25">
      <c r="A57" s="8" t="s">
        <v>65</v>
      </c>
      <c r="B57" s="9">
        <v>0</v>
      </c>
      <c r="C57" s="9">
        <v>0</v>
      </c>
      <c r="D57" s="9">
        <v>0</v>
      </c>
    </row>
    <row r="58" spans="1:4" x14ac:dyDescent="0.25">
      <c r="A58" s="2" t="s">
        <v>66</v>
      </c>
      <c r="B58" s="3">
        <v>0</v>
      </c>
      <c r="C58" s="3">
        <v>0</v>
      </c>
      <c r="D58" s="3">
        <v>0</v>
      </c>
    </row>
    <row r="59" spans="1:4" x14ac:dyDescent="0.25">
      <c r="A59" s="4" t="s">
        <v>67</v>
      </c>
      <c r="B59" s="5">
        <v>0</v>
      </c>
      <c r="C59" s="5">
        <v>0</v>
      </c>
      <c r="D59" s="5">
        <v>0</v>
      </c>
    </row>
    <row r="60" spans="1:4" x14ac:dyDescent="0.25">
      <c r="A60" s="6" t="s">
        <v>68</v>
      </c>
      <c r="B60" s="7">
        <v>0</v>
      </c>
      <c r="C60" s="7">
        <v>0</v>
      </c>
      <c r="D60" s="7">
        <v>0</v>
      </c>
    </row>
    <row r="61" spans="1:4" x14ac:dyDescent="0.25">
      <c r="A61" s="8" t="s">
        <v>69</v>
      </c>
      <c r="B61" s="9">
        <v>0</v>
      </c>
      <c r="C61" s="9">
        <v>0</v>
      </c>
      <c r="D61" s="9">
        <v>0</v>
      </c>
    </row>
    <row r="62" spans="1:4" x14ac:dyDescent="0.25">
      <c r="A62" s="2" t="s">
        <v>70</v>
      </c>
      <c r="B62" s="3">
        <v>0</v>
      </c>
      <c r="C62" s="3">
        <v>0</v>
      </c>
      <c r="D62" s="3">
        <v>0</v>
      </c>
    </row>
    <row r="63" spans="1:4" x14ac:dyDescent="0.25">
      <c r="A63" s="4" t="s">
        <v>71</v>
      </c>
      <c r="B63" s="5">
        <v>0</v>
      </c>
      <c r="C63" s="5">
        <v>0</v>
      </c>
      <c r="D63" s="5">
        <v>0</v>
      </c>
    </row>
    <row r="64" spans="1:4" x14ac:dyDescent="0.25">
      <c r="A64" s="6" t="s">
        <v>72</v>
      </c>
      <c r="B64" s="7">
        <v>0</v>
      </c>
      <c r="C64" s="7">
        <v>0</v>
      </c>
      <c r="D64" s="7">
        <v>0</v>
      </c>
    </row>
    <row r="65" spans="1:4" x14ac:dyDescent="0.25">
      <c r="A65" s="8" t="s">
        <v>73</v>
      </c>
      <c r="B65" s="9">
        <v>0</v>
      </c>
      <c r="C65" s="9">
        <v>0</v>
      </c>
      <c r="D65" s="9">
        <v>0</v>
      </c>
    </row>
    <row r="66" spans="1:4" x14ac:dyDescent="0.25">
      <c r="A66" s="2" t="s">
        <v>74</v>
      </c>
      <c r="B66" s="3">
        <v>0</v>
      </c>
      <c r="C66" s="3">
        <v>0</v>
      </c>
      <c r="D66" s="3">
        <v>0</v>
      </c>
    </row>
    <row r="67" spans="1:4" x14ac:dyDescent="0.25">
      <c r="A67" s="4" t="s">
        <v>75</v>
      </c>
      <c r="B67" s="5">
        <v>0</v>
      </c>
      <c r="C67" s="5">
        <v>0</v>
      </c>
      <c r="D67" s="5">
        <v>0</v>
      </c>
    </row>
    <row r="68" spans="1:4" x14ac:dyDescent="0.25">
      <c r="A68" s="6" t="s">
        <v>76</v>
      </c>
      <c r="B68" s="7">
        <v>0</v>
      </c>
      <c r="C68" s="7">
        <v>0</v>
      </c>
      <c r="D68" s="7">
        <v>0</v>
      </c>
    </row>
    <row r="69" spans="1:4" x14ac:dyDescent="0.25">
      <c r="A69" s="8" t="s">
        <v>77</v>
      </c>
      <c r="B69" s="9">
        <v>0</v>
      </c>
      <c r="C69" s="9">
        <v>0</v>
      </c>
      <c r="D69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Quarterly</vt:lpstr>
      <vt:lpstr>SFG1T</vt:lpstr>
      <vt:lpstr>TAL1T</vt:lpstr>
      <vt:lpstr>TKM1T</vt:lpstr>
      <vt:lpstr>TVEAT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yo</cp:lastModifiedBy>
  <dcterms:created xsi:type="dcterms:W3CDTF">2021-03-13T10:48:24Z</dcterms:created>
  <dcterms:modified xsi:type="dcterms:W3CDTF">2021-03-15T14:01:56Z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bfa2dfd6-d954-47ac-b117-4d9a312829bc</vt:lpwstr>
  </property>
</Properties>
</file>